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10665" tabRatio="902" activeTab="6"/>
  </bookViews>
  <sheets>
    <sheet name="A. Organization Chart" sheetId="23" r:id="rId1"/>
    <sheet name="D. Strategic Goals &amp; Objectives" sheetId="8" r:id="rId2"/>
    <sheet name="F. 2013 Crosswalk" sheetId="10" r:id="rId3"/>
    <sheet name="G. 2014 Crosswalk" sheetId="11" r:id="rId4"/>
    <sheet name="H. Reimbursable Resources" sheetId="12" r:id="rId5"/>
    <sheet name="I. Permanent Positions" sheetId="13" r:id="rId6"/>
    <sheet name="K. Summary by OC" sheetId="14" r:id="rId7"/>
  </sheets>
  <definedNames>
    <definedName name="_11POS_BY_CAT" localSheetId="0">#REF!</definedName>
    <definedName name="_11POS_BY_CAT">#REF!</definedName>
    <definedName name="_1ATTORNEY_SUPP">#REF!</definedName>
    <definedName name="_2ATTORNEY_SUPP" localSheetId="0">#REF!</definedName>
    <definedName name="_2ATTORNEY_SUPP">#REF!</definedName>
    <definedName name="_2GA_ROLLUP">#REF!</definedName>
    <definedName name="_3POS_BY_CAT">#REF!</definedName>
    <definedName name="_6GA_ROLLUP">#REF!</definedName>
    <definedName name="_7GA_ROLLUP" localSheetId="0">#REF!</definedName>
    <definedName name="_7GA_ROLLUP">#REF!</definedName>
    <definedName name="_9POS_BY_CAT">#REF!</definedName>
    <definedName name="DL" localSheetId="0">#REF!</definedName>
    <definedName name="DL">#REF!</definedName>
    <definedName name="EXECSUPP" localSheetId="0">#REF!</definedName>
    <definedName name="EXECSUPP">#REF!</definedName>
    <definedName name="FY0711.1" localSheetId="0">#REF!</definedName>
    <definedName name="FY0711.1">#REF!</definedName>
    <definedName name="FY0711.5" localSheetId="0">#REF!</definedName>
    <definedName name="FY0711.5">#REF!</definedName>
    <definedName name="FY0712.1" localSheetId="0">#REF!</definedName>
    <definedName name="FY0712.1">#REF!</definedName>
    <definedName name="FY0721.0" localSheetId="0">#REF!</definedName>
    <definedName name="FY0721.0">#REF!</definedName>
    <definedName name="FY0722.0" localSheetId="0">#REF!</definedName>
    <definedName name="FY0722.0">#REF!</definedName>
    <definedName name="FY0723.1" localSheetId="0">#REF!</definedName>
    <definedName name="FY0723.1">#REF!</definedName>
    <definedName name="FY0723.2" localSheetId="0">#REF!</definedName>
    <definedName name="FY0723.2">#REF!</definedName>
    <definedName name="FY0723.3" localSheetId="0">#REF!</definedName>
    <definedName name="FY0723.3">#REF!</definedName>
    <definedName name="FY0724.0" localSheetId="0">#REF!</definedName>
    <definedName name="FY0724.0">#REF!</definedName>
    <definedName name="FY0725.2" localSheetId="0">#REF!</definedName>
    <definedName name="FY0725.2">#REF!</definedName>
    <definedName name="FY0725.3" localSheetId="0">#REF!</definedName>
    <definedName name="FY0725.3">#REF!</definedName>
    <definedName name="FY0725.6" localSheetId="0">#REF!</definedName>
    <definedName name="FY0725.6">#REF!</definedName>
    <definedName name="FY0726.0" localSheetId="0">#REF!</definedName>
    <definedName name="FY0726.0">#REF!</definedName>
    <definedName name="FY0731.0" localSheetId="0">#REF!</definedName>
    <definedName name="FY0731.0">#REF!</definedName>
    <definedName name="FY0732.0" localSheetId="0">#REF!</definedName>
    <definedName name="FY0732.0">#REF!</definedName>
    <definedName name="FY07Ling" localSheetId="0">#REF!</definedName>
    <definedName name="FY07Ling">#REF!</definedName>
    <definedName name="FY07Mult" localSheetId="0">#REF!</definedName>
    <definedName name="FY07Mult">#REF!</definedName>
    <definedName name="FY07PEPI" localSheetId="0">#REF!</definedName>
    <definedName name="FY07PEPI">#REF!</definedName>
    <definedName name="FY07Tot" localSheetId="0">#REF!</definedName>
    <definedName name="FY07Tot">#REF!</definedName>
    <definedName name="FY07Train" localSheetId="0">#REF!</definedName>
    <definedName name="FY07Train">#REF!</definedName>
    <definedName name="FY0811.1" localSheetId="0">#REF!</definedName>
    <definedName name="FY0811.1">#REF!</definedName>
    <definedName name="FY0811.5" localSheetId="0">#REF!</definedName>
    <definedName name="FY0811.5">#REF!</definedName>
    <definedName name="FY0812.1" localSheetId="0">#REF!</definedName>
    <definedName name="FY0812.1">#REF!</definedName>
    <definedName name="FY0821.0" localSheetId="0">#REF!</definedName>
    <definedName name="FY0821.0">#REF!</definedName>
    <definedName name="FY0822.0" localSheetId="0">#REF!</definedName>
    <definedName name="FY0822.0">#REF!</definedName>
    <definedName name="FY0823.1" localSheetId="0">#REF!</definedName>
    <definedName name="FY0823.1">#REF!</definedName>
    <definedName name="FY0823.2" localSheetId="0">#REF!</definedName>
    <definedName name="FY0823.2">#REF!</definedName>
    <definedName name="FY0823.3" localSheetId="0">#REF!</definedName>
    <definedName name="FY0823.3">#REF!</definedName>
    <definedName name="FY0824.0" localSheetId="0">#REF!</definedName>
    <definedName name="FY0824.0">#REF!</definedName>
    <definedName name="FY0825.2" localSheetId="0">#REF!</definedName>
    <definedName name="FY0825.2">#REF!</definedName>
    <definedName name="FY0825.3" localSheetId="0">#REF!</definedName>
    <definedName name="FY0825.3">#REF!</definedName>
    <definedName name="FY0825.6" localSheetId="0">#REF!</definedName>
    <definedName name="FY0825.6">#REF!</definedName>
    <definedName name="FY0826.0" localSheetId="0">#REF!</definedName>
    <definedName name="FY0826.0">#REF!</definedName>
    <definedName name="FY0831.0" localSheetId="0">#REF!</definedName>
    <definedName name="FY0831.0">#REF!</definedName>
    <definedName name="FY0832.0" localSheetId="0">#REF!</definedName>
    <definedName name="FY0832.0">#REF!</definedName>
    <definedName name="FY08Ling" localSheetId="0">#REF!</definedName>
    <definedName name="FY08Ling">#REF!</definedName>
    <definedName name="FY08Mult" localSheetId="0">#REF!</definedName>
    <definedName name="FY08Mult">#REF!</definedName>
    <definedName name="FY08PEPI" localSheetId="0">#REF!</definedName>
    <definedName name="FY08PEPI">#REF!</definedName>
    <definedName name="FY08Tot" localSheetId="0">#REF!</definedName>
    <definedName name="FY08Tot">#REF!</definedName>
    <definedName name="FY08Train" localSheetId="0">#REF!</definedName>
    <definedName name="FY08Train">#REF!</definedName>
    <definedName name="FY0911.1" localSheetId="0">#REF!</definedName>
    <definedName name="FY0911.1">#REF!</definedName>
    <definedName name="FY0911.5" localSheetId="0">#REF!</definedName>
    <definedName name="FY0911.5">#REF!</definedName>
    <definedName name="FY0912.1" localSheetId="0">#REF!</definedName>
    <definedName name="FY0912.1">#REF!</definedName>
    <definedName name="FY0921.0" localSheetId="0">#REF!</definedName>
    <definedName name="FY0921.0">#REF!</definedName>
    <definedName name="FY0922.0" localSheetId="0">#REF!</definedName>
    <definedName name="FY0922.0">#REF!</definedName>
    <definedName name="FY0923.1" localSheetId="0">#REF!</definedName>
    <definedName name="FY0923.1">#REF!</definedName>
    <definedName name="FY0923.2" localSheetId="0">#REF!</definedName>
    <definedName name="FY0923.2">#REF!</definedName>
    <definedName name="FY0923.3" localSheetId="0">#REF!</definedName>
    <definedName name="FY0923.3">#REF!</definedName>
    <definedName name="FY0924.0" localSheetId="0">#REF!</definedName>
    <definedName name="FY0924.0">#REF!</definedName>
    <definedName name="FY0925.2" localSheetId="0">#REF!</definedName>
    <definedName name="FY0925.2">#REF!</definedName>
    <definedName name="FY0925.3" localSheetId="0">#REF!</definedName>
    <definedName name="FY0925.3">#REF!</definedName>
    <definedName name="FY0925.6" localSheetId="0">#REF!</definedName>
    <definedName name="FY0925.6">#REF!</definedName>
    <definedName name="FY0926.0" localSheetId="0">#REF!</definedName>
    <definedName name="FY0926.0">#REF!</definedName>
    <definedName name="FY0931.0" localSheetId="0">#REF!</definedName>
    <definedName name="FY0931.0">#REF!</definedName>
    <definedName name="FY0932.0" localSheetId="0">#REF!</definedName>
    <definedName name="FY0932.0">#REF!</definedName>
    <definedName name="FY09Ling" localSheetId="0">#REF!</definedName>
    <definedName name="FY09Ling">#REF!</definedName>
    <definedName name="FY09Mult" localSheetId="0">#REF!</definedName>
    <definedName name="FY09Mult">#REF!</definedName>
    <definedName name="FY09PEPI" localSheetId="0">#REF!</definedName>
    <definedName name="FY09PEPI">#REF!</definedName>
    <definedName name="FY09Tot" localSheetId="0">#REF!</definedName>
    <definedName name="FY09Tot">#REF!</definedName>
    <definedName name="FY09Train" localSheetId="0">#REF!</definedName>
    <definedName name="FY09Train">#REF!</definedName>
    <definedName name="INTEL" localSheetId="0">#REF!</definedName>
    <definedName name="INTEL">#REF!</definedName>
    <definedName name="JMD" localSheetId="0">#REF!</definedName>
    <definedName name="JMD">#REF!</definedName>
    <definedName name="PART" localSheetId="0">#REF!</definedName>
    <definedName name="PART">#REF!</definedName>
    <definedName name="_xlnm.Print_Area" localSheetId="0">'A. Organization Chart'!$A$1:$N$29</definedName>
    <definedName name="_xlnm.Print_Area" localSheetId="1">'D. Strategic Goals &amp; Objectives'!$A$1:$N$36</definedName>
    <definedName name="_xlnm.Print_Area" localSheetId="2">'F. 2013 Crosswalk'!$A$1:$U$31</definedName>
    <definedName name="_xlnm.Print_Area" localSheetId="3">'G. 2014 Crosswalk'!$A$1:$R$29</definedName>
    <definedName name="_xlnm.Print_Area" localSheetId="4">'H. Reimbursable Resources'!$A$1:$M$28</definedName>
    <definedName name="_xlnm.Print_Area" localSheetId="5">'I. Permanent Positions'!$A$1:$J$19</definedName>
    <definedName name="_xlnm.Print_Area" localSheetId="6">'K. Summary by OC'!$A$1:$I$51</definedName>
    <definedName name="_xlnm.Print_Area">#REF!</definedName>
    <definedName name="_xlnm.Print_Titles" localSheetId="1">'D. Strategic Goals &amp; Objectives'!$1:$8</definedName>
    <definedName name="REIMPRO" localSheetId="0">#REF!</definedName>
    <definedName name="REIMPRO">#REF!</definedName>
    <definedName name="REIMSOR" localSheetId="0">#REF!</definedName>
    <definedName name="REIMSOR">#REF!</definedName>
    <definedName name="Test">#REF!</definedName>
    <definedName name="Z_12C66D54_5067_4346_818B_6EAB1C8A9183_.wvu.PrintArea" localSheetId="0" hidden="1">'A. Organization Chart'!$A$1:$N$29</definedName>
    <definedName name="Z_3118AF25_8423_420A_806A_487665220C68_.wvu.PrintArea" localSheetId="0" hidden="1">'A. Organization Chart'!$A$1:$N$29</definedName>
    <definedName name="Z_4148B88B_8ED7_4FDE_9459_DEB244AD0552_.wvu.PrintArea" localSheetId="0" hidden="1">'A. Organization Chart'!$A$1:$N$29</definedName>
    <definedName name="Z_56C0A34E_45B4_448B_85E5_70B3A8E63333_.wvu.PrintArea" localSheetId="0" hidden="1">'A. Organization Chart'!$A$1:$N$29</definedName>
  </definedNames>
  <calcPr calcId="145621"/>
</workbook>
</file>

<file path=xl/calcChain.xml><?xml version="1.0" encoding="utf-8"?>
<calcChain xmlns="http://schemas.openxmlformats.org/spreadsheetml/2006/main">
  <c r="M10" i="8" l="1"/>
  <c r="N10" i="8"/>
  <c r="M11" i="8"/>
  <c r="M14" i="8" s="1"/>
  <c r="N11" i="8"/>
  <c r="N14" i="8" s="1"/>
  <c r="M12" i="8"/>
  <c r="N12" i="8"/>
  <c r="C14" i="8"/>
  <c r="D14" i="8"/>
  <c r="E14" i="8"/>
  <c r="F14" i="8"/>
  <c r="G14" i="8"/>
  <c r="H14" i="8"/>
  <c r="I14" i="8"/>
  <c r="J14" i="8"/>
  <c r="K14" i="8"/>
  <c r="L14" i="8"/>
  <c r="M17" i="8"/>
  <c r="N17" i="8"/>
  <c r="M20" i="8"/>
  <c r="N20" i="8"/>
  <c r="M21" i="8"/>
  <c r="N21" i="8"/>
  <c r="M24" i="8"/>
  <c r="N24" i="8"/>
  <c r="M25" i="8"/>
  <c r="N25" i="8"/>
  <c r="M26" i="8"/>
  <c r="N26" i="8"/>
  <c r="M27" i="8"/>
  <c r="N27" i="8"/>
  <c r="C32" i="8"/>
  <c r="D32" i="8"/>
  <c r="E32" i="8"/>
  <c r="F32" i="8"/>
  <c r="G32" i="8"/>
  <c r="H32" i="8"/>
  <c r="I32" i="8"/>
  <c r="J32" i="8"/>
  <c r="K32" i="8"/>
  <c r="L32" i="8"/>
  <c r="N32" i="8" l="1"/>
  <c r="M32" i="8"/>
  <c r="G25" i="14"/>
  <c r="D15" i="12"/>
  <c r="D19" i="8"/>
  <c r="D18" i="8"/>
  <c r="D16" i="8"/>
  <c r="J24" i="12" l="1"/>
  <c r="J13" i="12"/>
  <c r="M22" i="12"/>
  <c r="M23" i="12"/>
  <c r="M24" i="12"/>
  <c r="M25" i="12"/>
  <c r="G26" i="12"/>
  <c r="G20" i="12"/>
  <c r="G9" i="12"/>
  <c r="G15" i="12"/>
  <c r="D20" i="12" l="1"/>
  <c r="K25" i="12"/>
  <c r="L25" i="12"/>
  <c r="D9" i="12"/>
  <c r="D16" i="12" s="1"/>
  <c r="M12" i="12" l="1"/>
  <c r="M13" i="12"/>
  <c r="M14" i="12"/>
  <c r="M15" i="12"/>
  <c r="K11" i="12"/>
  <c r="L11" i="12"/>
  <c r="K12" i="12"/>
  <c r="L12" i="12"/>
  <c r="K13" i="12"/>
  <c r="L13" i="12"/>
  <c r="K14" i="12"/>
  <c r="L14" i="12"/>
  <c r="K15" i="12"/>
  <c r="L15" i="12"/>
  <c r="H16" i="12"/>
  <c r="J16" i="12"/>
  <c r="I16" i="12"/>
  <c r="C16" i="12"/>
  <c r="B16" i="12"/>
  <c r="K22" i="12" l="1"/>
  <c r="L22" i="12"/>
  <c r="K23" i="12"/>
  <c r="L23" i="12"/>
  <c r="G16" i="12"/>
  <c r="I46" i="14"/>
  <c r="I37" i="14"/>
  <c r="C37" i="14"/>
  <c r="C26" i="14"/>
  <c r="C24" i="14"/>
  <c r="C25" i="14"/>
  <c r="C30" i="14"/>
  <c r="C19" i="14"/>
  <c r="E10" i="14"/>
  <c r="P11" i="11" l="1"/>
  <c r="Q11" i="11"/>
  <c r="R11" i="11"/>
  <c r="U11" i="10"/>
  <c r="D9" i="11"/>
  <c r="R9" i="11" s="1"/>
  <c r="D9" i="10"/>
  <c r="R12" i="11"/>
  <c r="R10" i="11"/>
  <c r="H13" i="11"/>
  <c r="I13" i="11"/>
  <c r="J13" i="11"/>
  <c r="G13" i="11"/>
  <c r="J10" i="10" l="1"/>
  <c r="M9" i="10"/>
  <c r="H19" i="8"/>
  <c r="H18" i="8"/>
  <c r="H16" i="8"/>
  <c r="F19" i="8"/>
  <c r="F18" i="8"/>
  <c r="F16" i="8"/>
  <c r="G19" i="8" l="1"/>
  <c r="G18" i="8"/>
  <c r="G16" i="8"/>
  <c r="E19" i="8"/>
  <c r="E18" i="8"/>
  <c r="E16" i="8"/>
  <c r="C19" i="8"/>
  <c r="C18" i="8"/>
  <c r="C16" i="8"/>
  <c r="U10" i="10" l="1"/>
  <c r="U9" i="10"/>
  <c r="G12" i="10"/>
  <c r="F12" i="10"/>
  <c r="F14" i="10" s="1"/>
  <c r="F19" i="10" s="1"/>
  <c r="E12" i="10"/>
  <c r="C22" i="8"/>
  <c r="C33" i="8" l="1"/>
  <c r="U12" i="10"/>
  <c r="M12" i="10" l="1"/>
  <c r="L12" i="10"/>
  <c r="L14" i="10" s="1"/>
  <c r="L19" i="10" s="1"/>
  <c r="K12" i="10"/>
  <c r="T18" i="10" l="1"/>
  <c r="T17" i="10"/>
  <c r="T13" i="10"/>
  <c r="J12" i="10"/>
  <c r="I12" i="10"/>
  <c r="I14" i="10" s="1"/>
  <c r="I19" i="10" s="1"/>
  <c r="H12" i="10"/>
  <c r="Q19" i="11" l="1"/>
  <c r="Q18" i="11"/>
  <c r="Q14" i="11"/>
  <c r="Q12" i="11"/>
  <c r="Q10" i="11"/>
  <c r="P12" i="11"/>
  <c r="P10" i="11"/>
  <c r="T11" i="10" l="1"/>
  <c r="T10" i="10"/>
  <c r="T9" i="10"/>
  <c r="B10" i="14" l="1"/>
  <c r="B14" i="14" s="1"/>
  <c r="K9" i="12"/>
  <c r="S11" i="10" l="1"/>
  <c r="S10" i="10"/>
  <c r="S9" i="10"/>
  <c r="I12" i="13" l="1"/>
  <c r="I11" i="13"/>
  <c r="I10" i="13"/>
  <c r="I9" i="13"/>
  <c r="I49" i="14" l="1"/>
  <c r="I48" i="14"/>
  <c r="H46" i="14"/>
  <c r="I40" i="14" l="1"/>
  <c r="I41" i="14"/>
  <c r="I42" i="14"/>
  <c r="I43" i="14"/>
  <c r="I39" i="14"/>
  <c r="I36" i="14" l="1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3" i="14"/>
  <c r="H13" i="14"/>
  <c r="I12" i="14"/>
  <c r="H12" i="14"/>
  <c r="I11" i="14"/>
  <c r="H11" i="14"/>
  <c r="I9" i="14"/>
  <c r="H9" i="14"/>
  <c r="G10" i="14"/>
  <c r="F10" i="14"/>
  <c r="D10" i="14"/>
  <c r="C10" i="14"/>
  <c r="C14" i="14" s="1"/>
  <c r="C38" i="14" s="1"/>
  <c r="B44" i="14"/>
  <c r="I8" i="14"/>
  <c r="H8" i="14"/>
  <c r="G17" i="13"/>
  <c r="F17" i="13"/>
  <c r="E17" i="13"/>
  <c r="D17" i="13"/>
  <c r="C17" i="13"/>
  <c r="B17" i="13"/>
  <c r="J13" i="13"/>
  <c r="H13" i="13"/>
  <c r="H14" i="13" s="1"/>
  <c r="I14" i="13" s="1"/>
  <c r="G13" i="13"/>
  <c r="F13" i="13"/>
  <c r="E13" i="13"/>
  <c r="D13" i="13"/>
  <c r="C13" i="13"/>
  <c r="B13" i="13"/>
  <c r="C44" i="14" l="1"/>
  <c r="F44" i="14"/>
  <c r="F14" i="14"/>
  <c r="G14" i="14"/>
  <c r="D44" i="14"/>
  <c r="D14" i="14"/>
  <c r="E14" i="14"/>
  <c r="I13" i="13"/>
  <c r="I10" i="14"/>
  <c r="I14" i="14" s="1"/>
  <c r="I38" i="14" s="1"/>
  <c r="H10" i="14"/>
  <c r="H44" i="14" s="1"/>
  <c r="H15" i="13"/>
  <c r="G38" i="14" l="1"/>
  <c r="E38" i="14"/>
  <c r="H16" i="13"/>
  <c r="I16" i="13" s="1"/>
  <c r="I15" i="13"/>
  <c r="I44" i="14"/>
  <c r="H14" i="14"/>
  <c r="J17" i="13"/>
  <c r="G44" i="14" l="1"/>
  <c r="E44" i="14"/>
  <c r="H17" i="13"/>
  <c r="I17" i="13"/>
  <c r="J27" i="12"/>
  <c r="I27" i="12"/>
  <c r="H27" i="12"/>
  <c r="G27" i="12"/>
  <c r="F27" i="12"/>
  <c r="E27" i="12"/>
  <c r="D27" i="12"/>
  <c r="C27" i="12"/>
  <c r="B27" i="12"/>
  <c r="M26" i="12"/>
  <c r="L26" i="12"/>
  <c r="K26" i="12"/>
  <c r="L24" i="12"/>
  <c r="K24" i="12"/>
  <c r="M21" i="12"/>
  <c r="L21" i="12"/>
  <c r="K21" i="12"/>
  <c r="M20" i="12"/>
  <c r="L20" i="12"/>
  <c r="K20" i="12"/>
  <c r="M11" i="12"/>
  <c r="M10" i="12"/>
  <c r="L10" i="12"/>
  <c r="K10" i="12"/>
  <c r="M9" i="12"/>
  <c r="L9" i="12"/>
  <c r="F16" i="12"/>
  <c r="E16" i="12"/>
  <c r="O13" i="11"/>
  <c r="N13" i="11"/>
  <c r="M13" i="11"/>
  <c r="L13" i="11"/>
  <c r="L20" i="11" s="1"/>
  <c r="K13" i="11"/>
  <c r="D13" i="11"/>
  <c r="C13" i="11"/>
  <c r="C15" i="11" s="1"/>
  <c r="C20" i="11" s="1"/>
  <c r="B13" i="11"/>
  <c r="Q9" i="11"/>
  <c r="P9" i="11"/>
  <c r="P12" i="10"/>
  <c r="O12" i="10"/>
  <c r="O14" i="10" s="1"/>
  <c r="N12" i="10"/>
  <c r="R12" i="10"/>
  <c r="Q12" i="10"/>
  <c r="D12" i="10"/>
  <c r="C12" i="10"/>
  <c r="C14" i="10" s="1"/>
  <c r="C19" i="10" s="1"/>
  <c r="B12" i="10"/>
  <c r="M16" i="12" l="1"/>
  <c r="R13" i="11"/>
  <c r="O19" i="10"/>
  <c r="Q13" i="11"/>
  <c r="Q15" i="11" s="1"/>
  <c r="Q20" i="11" s="1"/>
  <c r="P13" i="11"/>
  <c r="K27" i="12"/>
  <c r="L27" i="12"/>
  <c r="M27" i="12"/>
  <c r="L16" i="12"/>
  <c r="K16" i="12"/>
  <c r="N20" i="11"/>
  <c r="T12" i="10"/>
  <c r="S12" i="10"/>
  <c r="T14" i="10" l="1"/>
  <c r="T19" i="10" s="1"/>
  <c r="L22" i="8"/>
  <c r="K22" i="8"/>
  <c r="J22" i="8"/>
  <c r="I22" i="8"/>
  <c r="H22" i="8"/>
  <c r="G22" i="8"/>
  <c r="F22" i="8"/>
  <c r="E22" i="8"/>
  <c r="D22" i="8"/>
  <c r="M18" i="8"/>
  <c r="N18" i="8"/>
  <c r="M19" i="8"/>
  <c r="N19" i="8"/>
  <c r="N16" i="8"/>
  <c r="M16" i="8"/>
  <c r="M22" i="8" l="1"/>
  <c r="D33" i="8"/>
  <c r="H33" i="8"/>
  <c r="L33" i="8"/>
  <c r="E33" i="8"/>
  <c r="I33" i="8"/>
  <c r="F33" i="8"/>
  <c r="J33" i="8"/>
  <c r="N22" i="8"/>
  <c r="G33" i="8"/>
  <c r="K33" i="8"/>
  <c r="N33" i="8" l="1"/>
  <c r="M33" i="8"/>
</calcChain>
</file>

<file path=xl/sharedStrings.xml><?xml version="1.0" encoding="utf-8"?>
<sst xmlns="http://schemas.openxmlformats.org/spreadsheetml/2006/main" count="287" uniqueCount="156">
  <si>
    <t>Salaries and Expenses</t>
  </si>
  <si>
    <t>(Dollars in Thousands)</t>
  </si>
  <si>
    <t>Direct Pos.</t>
  </si>
  <si>
    <t>Amount</t>
  </si>
  <si>
    <t>Total</t>
  </si>
  <si>
    <t>Reimbursable FTE</t>
  </si>
  <si>
    <t>Other FTE:</t>
  </si>
  <si>
    <t>LEAP</t>
  </si>
  <si>
    <t>Overtime</t>
  </si>
  <si>
    <t>Direct FTE</t>
  </si>
  <si>
    <t>Program Increases</t>
  </si>
  <si>
    <t>Program Offsets</t>
  </si>
  <si>
    <t>Resources by Department of Justice Strategic Goal/Objective</t>
  </si>
  <si>
    <t>Strategic Goal and Strategic Objective</t>
  </si>
  <si>
    <t>Direct Amount</t>
  </si>
  <si>
    <t>Direct/
Reimb FTE</t>
  </si>
  <si>
    <t>Goal 1</t>
  </si>
  <si>
    <t>Prosecute those involved in terrorist acts.</t>
  </si>
  <si>
    <t xml:space="preserve">Prevent Terrorism and Promote the Nation's Security Consistent with the Rule of Law
</t>
  </si>
  <si>
    <t>Goal 2</t>
  </si>
  <si>
    <t>Prevent Crime, Protect the Rights of the American People, and enforce Federal Law</t>
  </si>
  <si>
    <t>Subtotal, Goal 2</t>
  </si>
  <si>
    <t>Subtotal, Goal 1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</si>
  <si>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</si>
  <si>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</si>
  <si>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</si>
  <si>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</si>
  <si>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>25.6 Medical Care</t>
  </si>
  <si>
    <t>Reprogramming/Transfers</t>
  </si>
  <si>
    <t xml:space="preserve">Carryover </t>
  </si>
  <si>
    <t>Crosswalk of 2013 Availability</t>
  </si>
  <si>
    <t>Summary of Reimbursable Resources</t>
  </si>
  <si>
    <t>Increase/Decrease</t>
  </si>
  <si>
    <t>Reimb. Pos.</t>
  </si>
  <si>
    <t>Reimb. FTE</t>
  </si>
  <si>
    <t>Detail of Permanent Positions by Category</t>
  </si>
  <si>
    <t>ATBs</t>
  </si>
  <si>
    <t>Category</t>
  </si>
  <si>
    <t>Personnel Management (200-299)</t>
  </si>
  <si>
    <t>Clerical and Office Services (300-399)</t>
  </si>
  <si>
    <t>Accounting and Budget (500-599)</t>
  </si>
  <si>
    <t>Information Technology Mgmt  (2210)</t>
  </si>
  <si>
    <t>Total Direct Pos.</t>
  </si>
  <si>
    <t>Total Reimb. Pos.</t>
  </si>
  <si>
    <t>Headquarters (Washington, D.C.)</t>
  </si>
  <si>
    <t>U.S. Field</t>
  </si>
  <si>
    <t>Foreign Field</t>
  </si>
  <si>
    <t>Summary of Requirements by Object Class</t>
  </si>
  <si>
    <t>Object Class</t>
  </si>
  <si>
    <t>11.1 Full-Time Permanent</t>
  </si>
  <si>
    <t>11.3 Other than Full-Time Permanent</t>
  </si>
  <si>
    <t>Other Compensation</t>
  </si>
  <si>
    <t>11.8 Special Personal Services Payments</t>
  </si>
  <si>
    <t>Other Object  Classes</t>
  </si>
  <si>
    <t>12.0 Personnel Benefits</t>
  </si>
  <si>
    <t>13.0 Benefits for former personnel</t>
  </si>
  <si>
    <t>21.0 Travel and Transportation of Persons</t>
  </si>
  <si>
    <t>23.1 Rental Payments to GSA</t>
  </si>
  <si>
    <t>23.2 Rental Payments to Others</t>
  </si>
  <si>
    <t>23.3 Communications, Utilities, and Miscellaneous Charges</t>
  </si>
  <si>
    <t>24.0 Printing and Reproduction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</si>
  <si>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</si>
  <si>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</si>
  <si>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</si>
  <si>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</si>
  <si>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25.5 Research and Development Contracts</t>
  </si>
  <si>
    <t>25.7 Operation and Maintenance of Equipment</t>
  </si>
  <si>
    <t>25.8 Subsistence and Support of Persons</t>
  </si>
  <si>
    <t>26.0 Supplies and Materials</t>
  </si>
  <si>
    <t>31.0 Equipment</t>
  </si>
  <si>
    <t>32.0 Land and Structures</t>
  </si>
  <si>
    <t>41.0 Grants, Subsidies, and Contributions</t>
  </si>
  <si>
    <t>42.0 Insurance Claims and Indemnities</t>
  </si>
  <si>
    <t>Total Obligations</t>
  </si>
  <si>
    <t>Add - Unobligated End-of-Year, Available</t>
  </si>
  <si>
    <t>Total Direct Requirements</t>
  </si>
  <si>
    <t>Full-Time Permanent</t>
  </si>
  <si>
    <t>23.1 Rental Payments to GSA (Reimbursable)</t>
  </si>
  <si>
    <t>25.3 Other Goods and Services from Federal Sources - DHS Security (Reimbursable)</t>
  </si>
  <si>
    <t>Actual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</si>
  <si>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</si>
  <si>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</si>
  <si>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</si>
  <si>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</si>
  <si>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</si>
  <si>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</si>
  <si>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t>Recoveries/Refunds</t>
  </si>
  <si>
    <t>Obligations by Program Activity</t>
  </si>
  <si>
    <t>11.5 Other Personnel Compensation</t>
  </si>
  <si>
    <t>22.0 Transportation of Things</t>
  </si>
  <si>
    <t>Subtract - Unobligated Balance, Start-of-Year</t>
  </si>
  <si>
    <t>Budgetary Resources</t>
  </si>
  <si>
    <t>Add - Unobligated End-of-Year, Expiring</t>
  </si>
  <si>
    <t>Carryover:</t>
  </si>
  <si>
    <t>Recoveries/Refunds:</t>
  </si>
  <si>
    <t>Collections by Source</t>
  </si>
  <si>
    <t>Subtract - Transfers/Reprogramming</t>
  </si>
  <si>
    <t>Subtract - Recoveries/Refunds</t>
  </si>
  <si>
    <t>2015 Current Services</t>
  </si>
  <si>
    <t>2015 Total Request</t>
  </si>
  <si>
    <t>2013 Enacted with Rescissions and Sequester</t>
  </si>
  <si>
    <t>2015 Increases</t>
  </si>
  <si>
    <t>2015 Offsets</t>
  </si>
  <si>
    <t>2015 Request</t>
  </si>
  <si>
    <t>Sequester</t>
  </si>
  <si>
    <t>2013 Actual</t>
  </si>
  <si>
    <t>Crosswalk of 2014 Availability</t>
  </si>
  <si>
    <t>2014 Availability</t>
  </si>
  <si>
    <t>2014 Planned</t>
  </si>
  <si>
    <t>Footnotes:</t>
  </si>
  <si>
    <t>Prevent, disrupt, and defeat terrorist operations before they occur by integrating intelligence and law enforcement efforts to achieve a coordinated response to terrorist threats</t>
  </si>
  <si>
    <t>Investigate and prosecute espionage activity against the United States, strengthen partnerships with potential targets of intelligence intrusions, and proactively prevent insider threats</t>
  </si>
  <si>
    <t>Combat cyber-based threats and attacks through the use of all available tools, strong public-private partnerships, and the investigation and prosecution of cyber threat actors</t>
  </si>
  <si>
    <t>Combat the threat, incidence, and prevalence of violent crime by leveraging strategic partnerships to investigate, arrest, and prosecute violent offenders and illegal firearms traffickers</t>
  </si>
  <si>
    <t xml:space="preserve">Prevent and intervene in crimes against vulnerable populations and uphold the rights of, and improve services to America’s crime victims </t>
  </si>
  <si>
    <t>Disrupt and dismantle major drug trafficking organizations to combat the threat, trafficking, and use of illegal drugs and the diversion of licit drugs</t>
  </si>
  <si>
    <t>Investigate and prosecute corruption, economic crimes, and transnational organized crime</t>
  </si>
  <si>
    <t xml:space="preserve">Promote and protect American civil rights by preventing and prosecuting discriminatory practices </t>
  </si>
  <si>
    <t>Protect the federal fisc and defend the interests of the United States</t>
  </si>
  <si>
    <t>Promote and strengthen relationships and strategies for the administration of justice with law enforcement agencies, organizations, prosecutors, and defenders, through innovative leadership and programs</t>
  </si>
  <si>
    <t>Protect judges, witnesses, and other participants in federal proceedings by anticipating, deterring, and investigating threats of violence</t>
  </si>
  <si>
    <t>Provide safe, secure, humane, and cost effective confinement and transportation of federal detainees and inmates</t>
  </si>
  <si>
    <t>Reform and strengthen America’s criminal justice system by targeting only the most serious offenses for federal prosecution, expanding the use of diversion programs, and aiding inmates in reentering society</t>
  </si>
  <si>
    <t>Apprehend fugitives to ensure their appearance for federal judicial proceedings or confinement</t>
  </si>
  <si>
    <t>Prevent and respond to genocide and mass atrocities and ensure that perpetrators of such crimes are held accountable in the United States, and if appropriate, their home countries</t>
  </si>
  <si>
    <t xml:space="preserve">Adjudicate all immigration cases promptly and impartially in accordance with due process </t>
  </si>
  <si>
    <t>Strengthen the government-to-government relationship between tribes and the United States, improve public safety in Indian Country, and honor treaty and trust responsibilities through consistent, coordinated policies, activities, and litigation</t>
  </si>
  <si>
    <t>Supplementals</t>
  </si>
  <si>
    <t>2013 Enacted with Rescissions &amp; Sequestration</t>
  </si>
  <si>
    <t>2014 Enacted</t>
  </si>
  <si>
    <t>A: Organizational Chart</t>
  </si>
  <si>
    <t>2012 template</t>
  </si>
  <si>
    <t>FY 2011 CJ Submission</t>
  </si>
  <si>
    <t>Mandatory Expenses, Indef Auth</t>
  </si>
  <si>
    <t>Asset Forfeiture Program</t>
  </si>
  <si>
    <t>Investigative expenses, Def Auth</t>
  </si>
  <si>
    <t>Recoveries and refunds in the amount of $78,205 have been realized through September 30, 2013.  These monies will be used to pay for the operating expenses associated with forfeiture.</t>
  </si>
  <si>
    <t>Permanent Cancellation</t>
  </si>
  <si>
    <t>FY 2014 Collections and Receipts*</t>
  </si>
  <si>
    <t>Balance Rescission/Cancellation</t>
  </si>
  <si>
    <t>Unobligated Balance Rescission</t>
  </si>
  <si>
    <t>43.0 Interest and Dividends</t>
  </si>
  <si>
    <t>The AFF distributes its resources annually at the rate of 3, 67, and 30 percent among objectives 2.1, 2.3, and 2.4, respectively</t>
  </si>
  <si>
    <t>Recoveries and refunds in the amount of $70,000 are anticipated through September 30, 2014.  These monies will be used to pay for the operating expenses associated with forfeiture.</t>
  </si>
  <si>
    <t>TEOAF</t>
  </si>
  <si>
    <t>CBP</t>
  </si>
  <si>
    <t>USSS</t>
  </si>
  <si>
    <t>USPIS</t>
  </si>
  <si>
    <t>AFMLS (Estimated RAs by Case)</t>
  </si>
  <si>
    <t>DOJ Debt Collections</t>
  </si>
  <si>
    <t>Prior Year Collection</t>
  </si>
  <si>
    <t>Unobligated Balances.  Funds in the amount of $868,298 were carried over from FY 2013 from the 15X5042 account.  The carried forward balances consist primarily of restricted funds and balances for specific expenses.</t>
  </si>
  <si>
    <t>* Includes FY 2014 collections, prior year rescission, and restored sequestration.</t>
  </si>
  <si>
    <r>
      <t>Unobligated Balances.  Funds in the amount of $657,129 were carried over from FY 2012 from the 15X5042 account.  The carried forward balances consist primarily of restric</t>
    </r>
    <r>
      <rPr>
        <sz val="11"/>
        <rFont val="Arial"/>
        <family val="2"/>
      </rPr>
      <t>t</t>
    </r>
    <r>
      <rPr>
        <sz val="11"/>
        <color theme="1"/>
        <rFont val="Arial"/>
        <family val="2"/>
      </rPr>
      <t>ed funds and balances for specific expenses.</t>
    </r>
  </si>
  <si>
    <t>* Includes FY 2013 collections and the prior year restored rescission.</t>
  </si>
  <si>
    <t>FY 2013 Collections and Receipts*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</si>
</sst>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sz val="8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/>
      <top style="dashed">
        <color theme="0" tint="-0.14996795556505021"/>
      </top>
      <bottom/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18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20" fillId="0" borderId="0"/>
    <xf numFmtId="9" fontId="18" fillId="0" borderId="0" applyFont="0" applyFill="0" applyBorder="0" applyAlignment="0" applyProtection="0"/>
    <xf numFmtId="0" fontId="18" fillId="0" borderId="0"/>
  </cellStyleXfs>
  <cellXfs count="155">
    <xf numFmtId="0" fontId="0" fillId="0" borderId="0" xfId="0"/>
    <xf numFmtId="0" fontId="13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 applyAlignment="1">
      <alignment horizontal="left" indent="3"/>
    </xf>
    <xf numFmtId="0" fontId="8" fillId="0" borderId="17" xfId="0" applyFont="1" applyBorder="1" applyAlignment="1">
      <alignment horizontal="left" indent="5"/>
    </xf>
    <xf numFmtId="0" fontId="8" fillId="0" borderId="20" xfId="0" applyFont="1" applyBorder="1" applyAlignment="1">
      <alignment horizontal="left" indent="5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/>
    <xf numFmtId="0" fontId="7" fillId="0" borderId="11" xfId="0" applyFont="1" applyBorder="1" applyAlignment="1">
      <alignment horizontal="center" vertical="top" wrapText="1"/>
    </xf>
    <xf numFmtId="3" fontId="8" fillId="0" borderId="18" xfId="0" applyNumberFormat="1" applyFont="1" applyBorder="1"/>
    <xf numFmtId="3" fontId="8" fillId="0" borderId="18" xfId="1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3" fontId="13" fillId="0" borderId="30" xfId="0" applyNumberFormat="1" applyFont="1" applyBorder="1"/>
    <xf numFmtId="3" fontId="13" fillId="0" borderId="31" xfId="0" applyNumberFormat="1" applyFont="1" applyBorder="1"/>
    <xf numFmtId="0" fontId="13" fillId="0" borderId="29" xfId="0" applyFont="1" applyBorder="1" applyAlignment="1">
      <alignment horizontal="right"/>
    </xf>
    <xf numFmtId="0" fontId="13" fillId="0" borderId="3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/>
    <xf numFmtId="0" fontId="8" fillId="0" borderId="36" xfId="0" applyFont="1" applyBorder="1"/>
    <xf numFmtId="0" fontId="13" fillId="0" borderId="26" xfId="0" applyFont="1" applyBorder="1" applyAlignment="1">
      <alignment horizontal="center"/>
    </xf>
    <xf numFmtId="3" fontId="13" fillId="0" borderId="6" xfId="0" applyNumberFormat="1" applyFont="1" applyBorder="1"/>
    <xf numFmtId="0" fontId="13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/>
    </xf>
    <xf numFmtId="0" fontId="13" fillId="0" borderId="29" xfId="0" applyFont="1" applyBorder="1" applyAlignment="1">
      <alignment horizontal="right" vertical="top"/>
    </xf>
    <xf numFmtId="0" fontId="10" fillId="0" borderId="28" xfId="0" applyFont="1" applyBorder="1" applyAlignment="1"/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34" xfId="0" applyFont="1" applyBorder="1"/>
    <xf numFmtId="0" fontId="8" fillId="0" borderId="37" xfId="0" applyFont="1" applyBorder="1" applyAlignment="1">
      <alignment horizontal="left" indent="1"/>
    </xf>
    <xf numFmtId="0" fontId="8" fillId="0" borderId="34" xfId="0" applyFont="1" applyBorder="1" applyAlignment="1">
      <alignment horizontal="left" indent="1"/>
    </xf>
    <xf numFmtId="0" fontId="13" fillId="0" borderId="8" xfId="0" applyFont="1" applyBorder="1" applyAlignment="1">
      <alignment horizontal="center"/>
    </xf>
    <xf numFmtId="0" fontId="6" fillId="0" borderId="14" xfId="0" applyFont="1" applyBorder="1" applyAlignment="1">
      <alignment horizontal="left" indent="2"/>
    </xf>
    <xf numFmtId="0" fontId="6" fillId="0" borderId="17" xfId="0" applyFont="1" applyBorder="1" applyAlignment="1">
      <alignment horizontal="left" indent="2"/>
    </xf>
    <xf numFmtId="0" fontId="15" fillId="0" borderId="17" xfId="0" applyFont="1" applyBorder="1" applyAlignment="1">
      <alignment horizontal="left" indent="8"/>
    </xf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left" wrapText="1" indent="2"/>
    </xf>
    <xf numFmtId="0" fontId="6" fillId="0" borderId="49" xfId="0" applyFont="1" applyBorder="1"/>
    <xf numFmtId="3" fontId="13" fillId="0" borderId="18" xfId="0" applyNumberFormat="1" applyFont="1" applyBorder="1"/>
    <xf numFmtId="3" fontId="13" fillId="0" borderId="19" xfId="0" applyNumberFormat="1" applyFont="1" applyBorder="1"/>
    <xf numFmtId="0" fontId="13" fillId="0" borderId="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 indent="3"/>
    </xf>
    <xf numFmtId="0" fontId="5" fillId="0" borderId="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left" indent="3"/>
    </xf>
    <xf numFmtId="0" fontId="5" fillId="0" borderId="5" xfId="0" applyFont="1" applyBorder="1" applyAlignment="1">
      <alignment horizontal="left" indent="3"/>
    </xf>
    <xf numFmtId="0" fontId="5" fillId="0" borderId="17" xfId="0" applyFont="1" applyBorder="1" applyAlignment="1">
      <alignment horizontal="left" indent="2"/>
    </xf>
    <xf numFmtId="0" fontId="13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indent="2"/>
    </xf>
    <xf numFmtId="3" fontId="13" fillId="0" borderId="38" xfId="0" applyNumberFormat="1" applyFont="1" applyBorder="1"/>
    <xf numFmtId="3" fontId="13" fillId="0" borderId="41" xfId="0" applyNumberFormat="1" applyFont="1" applyBorder="1"/>
    <xf numFmtId="0" fontId="3" fillId="0" borderId="1" xfId="0" applyFont="1" applyBorder="1" applyAlignment="1">
      <alignment horizontal="center" vertical="top" wrapText="1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19" xfId="0" applyNumberFormat="1" applyFont="1" applyBorder="1"/>
    <xf numFmtId="3" fontId="13" fillId="0" borderId="1" xfId="0" applyNumberFormat="1" applyFont="1" applyBorder="1"/>
    <xf numFmtId="3" fontId="13" fillId="0" borderId="11" xfId="0" applyNumberFormat="1" applyFont="1" applyBorder="1"/>
    <xf numFmtId="3" fontId="8" fillId="0" borderId="38" xfId="0" applyNumberFormat="1" applyFont="1" applyBorder="1"/>
    <xf numFmtId="3" fontId="8" fillId="0" borderId="41" xfId="0" applyNumberFormat="1" applyFont="1" applyBorder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30" xfId="0" applyNumberFormat="1" applyFont="1" applyBorder="1"/>
    <xf numFmtId="3" fontId="8" fillId="0" borderId="31" xfId="0" applyNumberFormat="1" applyFont="1" applyBorder="1"/>
    <xf numFmtId="3" fontId="13" fillId="0" borderId="7" xfId="0" applyNumberFormat="1" applyFont="1" applyBorder="1"/>
    <xf numFmtId="3" fontId="15" fillId="0" borderId="18" xfId="0" applyNumberFormat="1" applyFont="1" applyBorder="1"/>
    <xf numFmtId="3" fontId="15" fillId="0" borderId="19" xfId="0" applyNumberFormat="1" applyFont="1" applyBorder="1"/>
    <xf numFmtId="3" fontId="13" fillId="0" borderId="40" xfId="0" applyNumberFormat="1" applyFont="1" applyBorder="1"/>
    <xf numFmtId="3" fontId="13" fillId="0" borderId="42" xfId="0" applyNumberFormat="1" applyFont="1" applyBorder="1"/>
    <xf numFmtId="3" fontId="8" fillId="0" borderId="48" xfId="0" applyNumberFormat="1" applyFont="1" applyBorder="1"/>
    <xf numFmtId="3" fontId="8" fillId="0" borderId="47" xfId="0" applyNumberFormat="1" applyFont="1" applyBorder="1"/>
    <xf numFmtId="3" fontId="8" fillId="0" borderId="40" xfId="0" applyNumberFormat="1" applyFont="1" applyBorder="1"/>
    <xf numFmtId="3" fontId="8" fillId="0" borderId="42" xfId="0" applyNumberFormat="1" applyFont="1" applyBorder="1"/>
    <xf numFmtId="0" fontId="2" fillId="0" borderId="17" xfId="0" applyFont="1" applyBorder="1" applyAlignment="1">
      <alignment horizontal="left" indent="2"/>
    </xf>
    <xf numFmtId="0" fontId="2" fillId="0" borderId="0" xfId="0" applyFont="1"/>
    <xf numFmtId="3" fontId="2" fillId="0" borderId="18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3" fontId="8" fillId="0" borderId="0" xfId="0" applyNumberFormat="1" applyFont="1" applyBorder="1"/>
    <xf numFmtId="0" fontId="14" fillId="0" borderId="0" xfId="0" applyFont="1" applyBorder="1" applyAlignment="1">
      <alignment horizontal="left" indent="3"/>
    </xf>
    <xf numFmtId="0" fontId="2" fillId="0" borderId="25" xfId="0" applyFont="1" applyBorder="1" applyAlignment="1">
      <alignment vertical="top" wrapText="1"/>
    </xf>
    <xf numFmtId="0" fontId="8" fillId="0" borderId="39" xfId="0" applyFont="1" applyBorder="1" applyAlignment="1">
      <alignment vertical="top"/>
    </xf>
    <xf numFmtId="0" fontId="2" fillId="0" borderId="52" xfId="0" applyFont="1" applyBorder="1" applyAlignment="1">
      <alignment vertical="top" wrapText="1"/>
    </xf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53" xfId="0" applyNumberFormat="1" applyFont="1" applyBorder="1"/>
    <xf numFmtId="0" fontId="2" fillId="0" borderId="0" xfId="0" applyFont="1" applyAlignment="1">
      <alignment vertical="center" wrapText="1"/>
    </xf>
    <xf numFmtId="0" fontId="21" fillId="0" borderId="0" xfId="20" applyFont="1"/>
    <xf numFmtId="0" fontId="20" fillId="0" borderId="0" xfId="20"/>
    <xf numFmtId="0" fontId="22" fillId="0" borderId="0" xfId="20" applyFont="1"/>
    <xf numFmtId="0" fontId="19" fillId="0" borderId="0" xfId="20" applyFont="1"/>
    <xf numFmtId="0" fontId="24" fillId="2" borderId="0" xfId="20" applyFont="1" applyFill="1" applyProtection="1">
      <protection hidden="1"/>
    </xf>
    <xf numFmtId="0" fontId="8" fillId="0" borderId="0" xfId="0" applyFont="1" applyAlignment="1">
      <alignment horizontal="center" wrapText="1"/>
    </xf>
    <xf numFmtId="0" fontId="2" fillId="0" borderId="14" xfId="0" applyFont="1" applyBorder="1" applyAlignment="1">
      <alignment horizontal="left" indent="3"/>
    </xf>
    <xf numFmtId="0" fontId="2" fillId="0" borderId="17" xfId="0" applyFont="1" applyBorder="1" applyAlignment="1">
      <alignment horizontal="left" indent="3"/>
    </xf>
    <xf numFmtId="3" fontId="8" fillId="0" borderId="0" xfId="0" applyNumberFormat="1" applyFont="1"/>
    <xf numFmtId="3" fontId="8" fillId="0" borderId="12" xfId="0" applyNumberFormat="1" applyFont="1" applyBorder="1"/>
    <xf numFmtId="3" fontId="13" fillId="0" borderId="0" xfId="0" applyNumberFormat="1" applyFont="1"/>
    <xf numFmtId="3" fontId="2" fillId="0" borderId="15" xfId="0" applyNumberFormat="1" applyFont="1" applyBorder="1"/>
    <xf numFmtId="0" fontId="8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/>
    <xf numFmtId="0" fontId="2" fillId="0" borderId="0" xfId="0" applyFont="1" applyFill="1"/>
    <xf numFmtId="3" fontId="8" fillId="0" borderId="18" xfId="0" applyNumberFormat="1" applyFont="1" applyFill="1" applyBorder="1"/>
    <xf numFmtId="3" fontId="13" fillId="0" borderId="30" xfId="0" applyNumberFormat="1" applyFont="1" applyFill="1" applyBorder="1"/>
    <xf numFmtId="0" fontId="8" fillId="0" borderId="15" xfId="0" applyFont="1" applyFill="1" applyBorder="1"/>
    <xf numFmtId="3" fontId="8" fillId="0" borderId="21" xfId="0" applyNumberFormat="1" applyFont="1" applyFill="1" applyBorder="1"/>
    <xf numFmtId="3" fontId="13" fillId="0" borderId="6" xfId="0" applyNumberFormat="1" applyFont="1" applyFill="1" applyBorder="1"/>
    <xf numFmtId="3" fontId="8" fillId="0" borderId="0" xfId="0" applyNumberFormat="1" applyFont="1" applyFill="1" applyBorder="1"/>
    <xf numFmtId="3" fontId="13" fillId="0" borderId="1" xfId="0" applyNumberFormat="1" applyFont="1" applyFill="1" applyBorder="1"/>
    <xf numFmtId="3" fontId="13" fillId="0" borderId="18" xfId="0" applyNumberFormat="1" applyFont="1" applyFill="1" applyBorder="1"/>
    <xf numFmtId="0" fontId="23" fillId="0" borderId="0" xfId="20" applyFont="1" applyBorder="1" applyAlignment="1"/>
    <xf numFmtId="0" fontId="18" fillId="0" borderId="0" xfId="20" applyFont="1" applyBorder="1" applyAlignment="1"/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0" borderId="27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13" fillId="0" borderId="4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</cellXfs>
  <cellStyles count="23"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urrency 2" xfId="8"/>
    <cellStyle name="Currency 2 2" xfId="9"/>
    <cellStyle name="Currency 3" xfId="10"/>
    <cellStyle name="Currency 4" xfId="11"/>
    <cellStyle name="Currency 4 2" xfId="12"/>
    <cellStyle name="Normal" xfId="0" builtinId="0"/>
    <cellStyle name="Normal 2" xfId="13"/>
    <cellStyle name="Normal 2 2" xfId="22"/>
    <cellStyle name="Normal 3" xfId="2"/>
    <cellStyle name="Normal 4" xfId="14"/>
    <cellStyle name="Normal 5" xfId="19"/>
    <cellStyle name="Normal 6" xfId="20"/>
    <cellStyle name="Percent 2" xfId="15"/>
    <cellStyle name="Percent 2 2" xfId="16"/>
    <cellStyle name="Percent 3" xfId="17"/>
    <cellStyle name="Percent 3 2" xfId="18"/>
    <cellStyle name="Percent 4" xfId="2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2</xdr:row>
      <xdr:rowOff>63500</xdr:rowOff>
    </xdr:from>
    <xdr:to>
      <xdr:col>12</xdr:col>
      <xdr:colOff>118165</xdr:colOff>
      <xdr:row>27</xdr:row>
      <xdr:rowOff>117061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508000"/>
          <a:ext cx="7065065" cy="482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"/>
  <sheetViews>
    <sheetView view="pageBreakPreview" zoomScale="75" zoomScaleNormal="75" zoomScaleSheetLayoutView="75" workbookViewId="0">
      <selection sqref="A1:M1"/>
    </sheetView>
  </sheetViews>
  <sheetFormatPr defaultColWidth="9.140625" defaultRowHeight="15" x14ac:dyDescent="0.2"/>
  <cols>
    <col min="1" max="13" width="9.140625" style="101"/>
    <col min="14" max="14" width="2" style="102" customWidth="1"/>
    <col min="15" max="16384" width="9.140625" style="101"/>
  </cols>
  <sheetData>
    <row r="1" spans="1:2" ht="20.25" x14ac:dyDescent="0.3">
      <c r="A1" s="100" t="s">
        <v>130</v>
      </c>
    </row>
    <row r="5" spans="1:2" ht="15.75" x14ac:dyDescent="0.25">
      <c r="B5" s="103"/>
    </row>
    <row r="29" spans="1:13" x14ac:dyDescent="0.2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</row>
    <row r="198" spans="1:1" x14ac:dyDescent="0.2">
      <c r="A198" s="101" t="s">
        <v>131</v>
      </c>
    </row>
    <row r="254" spans="1:1" ht="15.75" x14ac:dyDescent="0.25">
      <c r="A254" s="104" t="s">
        <v>132</v>
      </c>
    </row>
  </sheetData>
  <mergeCells count="1">
    <mergeCell ref="A29:M29"/>
  </mergeCells>
  <printOptions horizontalCentered="1"/>
  <pageMargins left="0.75" right="0.75" top="1" bottom="1" header="0.5" footer="0.5"/>
  <pageSetup orientation="landscape" r:id="rId1"/>
  <headerFooter alignWithMargins="0">
    <oddFooter>&amp;C&amp;"Times New Roman,Regular"Exhibit A - Organizational Chart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view="pageBreakPreview" topLeftCell="A6" zoomScale="80" zoomScaleNormal="100" zoomScaleSheetLayoutView="80" workbookViewId="0">
      <selection activeCell="B16" sqref="B16"/>
    </sheetView>
  </sheetViews>
  <sheetFormatPr defaultColWidth="9.140625" defaultRowHeight="14.25" x14ac:dyDescent="0.2"/>
  <cols>
    <col min="1" max="1" width="7.42578125" style="5" bestFit="1" customWidth="1"/>
    <col min="2" max="2" width="58.140625" style="5" customWidth="1"/>
    <col min="3" max="3" width="8.7109375" style="5" customWidth="1"/>
    <col min="4" max="4" width="12.7109375" style="5" customWidth="1"/>
    <col min="5" max="5" width="8.7109375" style="5" customWidth="1"/>
    <col min="6" max="6" width="12.7109375" style="5" customWidth="1"/>
    <col min="7" max="7" width="8.7109375" style="5" customWidth="1"/>
    <col min="8" max="8" width="12.7109375" style="5" customWidth="1"/>
    <col min="9" max="9" width="8.7109375" style="5" customWidth="1"/>
    <col min="10" max="10" width="12.7109375" style="5" customWidth="1"/>
    <col min="11" max="11" width="8.7109375" style="5" customWidth="1"/>
    <col min="12" max="12" width="12.7109375" style="5" customWidth="1"/>
    <col min="13" max="13" width="8.7109375" style="5" customWidth="1"/>
    <col min="14" max="14" width="12.7109375" style="5" customWidth="1"/>
    <col min="15" max="15" width="4.5703125" style="5" customWidth="1"/>
    <col min="16" max="17" width="8.28515625" style="5" customWidth="1"/>
    <col min="18" max="18" width="12.7109375" style="5" customWidth="1"/>
    <col min="19" max="20" width="8.28515625" style="5" customWidth="1"/>
    <col min="21" max="21" width="12.7109375" style="5" customWidth="1"/>
    <col min="22" max="16384" width="9.140625" style="5"/>
  </cols>
  <sheetData>
    <row r="1" spans="1:21" ht="18" x14ac:dyDescent="0.25">
      <c r="A1" s="128" t="s">
        <v>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2"/>
      <c r="P1" s="2"/>
      <c r="Q1" s="2"/>
      <c r="R1" s="2"/>
      <c r="S1" s="2"/>
      <c r="T1" s="2"/>
      <c r="U1" s="2"/>
    </row>
    <row r="2" spans="1:21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3"/>
      <c r="P2" s="3"/>
      <c r="Q2" s="3"/>
      <c r="R2" s="3"/>
      <c r="S2" s="3"/>
      <c r="T2" s="3"/>
      <c r="U2" s="3"/>
    </row>
    <row r="3" spans="1:21" x14ac:dyDescent="0.2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6"/>
      <c r="P3" s="6"/>
      <c r="Q3" s="6"/>
      <c r="R3" s="6"/>
      <c r="S3" s="6"/>
      <c r="T3" s="6"/>
      <c r="U3" s="6"/>
    </row>
    <row r="4" spans="1:21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4"/>
      <c r="P4" s="4"/>
      <c r="Q4" s="4"/>
      <c r="R4" s="4"/>
      <c r="S4" s="4"/>
      <c r="T4" s="4"/>
      <c r="U4" s="4"/>
    </row>
    <row r="5" spans="1:21" x14ac:dyDescent="0.2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4"/>
      <c r="P5" s="4"/>
      <c r="Q5" s="4"/>
      <c r="R5" s="4"/>
      <c r="S5" s="4"/>
      <c r="T5" s="4"/>
      <c r="U5" s="4"/>
    </row>
    <row r="6" spans="1:21" ht="15" thickBo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4"/>
      <c r="P6" s="4"/>
      <c r="Q6" s="4"/>
      <c r="R6" s="4"/>
      <c r="S6" s="4"/>
      <c r="T6" s="4"/>
      <c r="U6" s="4"/>
    </row>
    <row r="7" spans="1:21" s="16" customFormat="1" ht="46.5" customHeight="1" x14ac:dyDescent="0.2">
      <c r="A7" s="138" t="s">
        <v>13</v>
      </c>
      <c r="B7" s="139"/>
      <c r="C7" s="134" t="s">
        <v>100</v>
      </c>
      <c r="D7" s="134"/>
      <c r="E7" s="134" t="s">
        <v>129</v>
      </c>
      <c r="F7" s="134"/>
      <c r="G7" s="134" t="s">
        <v>98</v>
      </c>
      <c r="H7" s="134"/>
      <c r="I7" s="134" t="s">
        <v>101</v>
      </c>
      <c r="J7" s="134"/>
      <c r="K7" s="134" t="s">
        <v>102</v>
      </c>
      <c r="L7" s="134"/>
      <c r="M7" s="134" t="s">
        <v>99</v>
      </c>
      <c r="N7" s="135"/>
    </row>
    <row r="8" spans="1:21" s="16" customFormat="1" ht="42.75" x14ac:dyDescent="0.2">
      <c r="A8" s="140"/>
      <c r="B8" s="141"/>
      <c r="C8" s="15" t="s">
        <v>15</v>
      </c>
      <c r="D8" s="53" t="s">
        <v>14</v>
      </c>
      <c r="E8" s="15" t="s">
        <v>15</v>
      </c>
      <c r="F8" s="53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14</v>
      </c>
      <c r="M8" s="15" t="s">
        <v>15</v>
      </c>
      <c r="N8" s="17" t="s">
        <v>14</v>
      </c>
    </row>
    <row r="9" spans="1:21" ht="45" hidden="1" x14ac:dyDescent="0.2">
      <c r="A9" s="25" t="s">
        <v>16</v>
      </c>
      <c r="B9" s="31" t="s">
        <v>18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21" ht="57" hidden="1" x14ac:dyDescent="0.2">
      <c r="A10" s="26">
        <v>1.1000000000000001</v>
      </c>
      <c r="B10" s="93" t="s">
        <v>110</v>
      </c>
      <c r="C10" s="18">
        <v>0</v>
      </c>
      <c r="D10" s="19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20">
        <f>G10+I10+K10</f>
        <v>0</v>
      </c>
      <c r="N10" s="21">
        <f t="shared" ref="N10:N12" si="0">H10+J10+L10</f>
        <v>0</v>
      </c>
    </row>
    <row r="11" spans="1:21" hidden="1" x14ac:dyDescent="0.2">
      <c r="A11" s="26">
        <v>1.2</v>
      </c>
      <c r="B11" s="32" t="s">
        <v>17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ref="M11:M12" si="1">G11+I11+K11</f>
        <v>0</v>
      </c>
      <c r="N11" s="21">
        <f t="shared" si="0"/>
        <v>0</v>
      </c>
    </row>
    <row r="12" spans="1:21" ht="57" hidden="1" x14ac:dyDescent="0.2">
      <c r="A12" s="26">
        <v>1.3</v>
      </c>
      <c r="B12" s="93" t="s">
        <v>111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f t="shared" si="1"/>
        <v>0</v>
      </c>
      <c r="N12" s="21">
        <f t="shared" si="0"/>
        <v>0</v>
      </c>
    </row>
    <row r="13" spans="1:21" ht="45" hidden="1" customHeight="1" x14ac:dyDescent="0.2">
      <c r="A13" s="94">
        <v>1.4</v>
      </c>
      <c r="B13" s="95" t="s">
        <v>112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96"/>
      <c r="N13" s="97"/>
    </row>
    <row r="14" spans="1:21" ht="15" hidden="1" x14ac:dyDescent="0.25">
      <c r="A14" s="27"/>
      <c r="B14" s="33" t="s">
        <v>22</v>
      </c>
      <c r="C14" s="22">
        <f>SUM(C10:C13)</f>
        <v>0</v>
      </c>
      <c r="D14" s="22">
        <f t="shared" ref="D14:N14" si="2">SUM(D10:D13)</f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2"/>
        <v>0</v>
      </c>
      <c r="N14" s="22">
        <f t="shared" si="2"/>
        <v>0</v>
      </c>
    </row>
    <row r="15" spans="1:21" ht="30" x14ac:dyDescent="0.2">
      <c r="A15" s="25" t="s">
        <v>19</v>
      </c>
      <c r="B15" s="31" t="s">
        <v>20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21" ht="57" x14ac:dyDescent="0.2">
      <c r="A16" s="26">
        <v>2.1</v>
      </c>
      <c r="B16" s="93" t="s">
        <v>113</v>
      </c>
      <c r="C16" s="18">
        <f>23*0.03</f>
        <v>0.69</v>
      </c>
      <c r="D16" s="117">
        <f>1809846*0.03</f>
        <v>54295.38</v>
      </c>
      <c r="E16" s="18">
        <f>23*0.03</f>
        <v>0.69</v>
      </c>
      <c r="F16" s="18">
        <f>3233046*0.03</f>
        <v>96991.37999999999</v>
      </c>
      <c r="G16" s="18">
        <f>23*0.03</f>
        <v>0.69</v>
      </c>
      <c r="H16" s="18">
        <f>1357592*0.03</f>
        <v>40727.760000000002</v>
      </c>
      <c r="I16" s="18">
        <v>0</v>
      </c>
      <c r="J16" s="18">
        <v>0</v>
      </c>
      <c r="K16" s="18">
        <v>0</v>
      </c>
      <c r="L16" s="18">
        <v>0</v>
      </c>
      <c r="M16" s="20">
        <f>G16+I16+K16</f>
        <v>0.69</v>
      </c>
      <c r="N16" s="21">
        <f t="shared" ref="N16" si="3">H16+J16+L16</f>
        <v>40727.760000000002</v>
      </c>
    </row>
    <row r="17" spans="1:14" ht="48.75" hidden="1" customHeight="1" x14ac:dyDescent="0.2">
      <c r="A17" s="26">
        <v>2.2000000000000002</v>
      </c>
      <c r="B17" s="93" t="s">
        <v>114</v>
      </c>
      <c r="C17" s="18">
        <v>0</v>
      </c>
      <c r="D17" s="117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ref="M17:M21" si="4">G17+I17+K17</f>
        <v>0</v>
      </c>
      <c r="N17" s="21">
        <f t="shared" ref="N17:N21" si="5">H17+J17+L17</f>
        <v>0</v>
      </c>
    </row>
    <row r="18" spans="1:14" ht="42.75" x14ac:dyDescent="0.2">
      <c r="A18" s="26">
        <v>2.2999999999999998</v>
      </c>
      <c r="B18" s="93" t="s">
        <v>115</v>
      </c>
      <c r="C18" s="18">
        <f>23*0.67</f>
        <v>15.41</v>
      </c>
      <c r="D18" s="117">
        <f>1809846*0.67</f>
        <v>1212596.82</v>
      </c>
      <c r="E18" s="18">
        <f>23*0.67</f>
        <v>15.41</v>
      </c>
      <c r="F18" s="18">
        <f>3233046*0.67</f>
        <v>2166140.8200000003</v>
      </c>
      <c r="G18" s="18">
        <f>23*0.67</f>
        <v>15.41</v>
      </c>
      <c r="H18" s="18">
        <f>1357592*0.67</f>
        <v>909586.64</v>
      </c>
      <c r="I18" s="18">
        <v>0</v>
      </c>
      <c r="J18" s="18">
        <v>0</v>
      </c>
      <c r="K18" s="18">
        <v>0</v>
      </c>
      <c r="L18" s="18">
        <v>0</v>
      </c>
      <c r="M18" s="20">
        <f t="shared" si="4"/>
        <v>15.41</v>
      </c>
      <c r="N18" s="21">
        <f t="shared" si="5"/>
        <v>909586.64</v>
      </c>
    </row>
    <row r="19" spans="1:14" ht="28.5" x14ac:dyDescent="0.2">
      <c r="A19" s="26">
        <v>2.4</v>
      </c>
      <c r="B19" s="93" t="s">
        <v>116</v>
      </c>
      <c r="C19" s="18">
        <f>23*0.3</f>
        <v>6.8999999999999995</v>
      </c>
      <c r="D19" s="117">
        <f>1809846*0.3</f>
        <v>542953.79999999993</v>
      </c>
      <c r="E19" s="18">
        <f>23*0.3</f>
        <v>6.8999999999999995</v>
      </c>
      <c r="F19" s="18">
        <f>3233046*0.3</f>
        <v>969913.79999999993</v>
      </c>
      <c r="G19" s="18">
        <f>23*0.3</f>
        <v>6.8999999999999995</v>
      </c>
      <c r="H19" s="18">
        <f>1357592*0.3</f>
        <v>407277.6</v>
      </c>
      <c r="I19" s="18">
        <v>0</v>
      </c>
      <c r="J19" s="18">
        <v>0</v>
      </c>
      <c r="K19" s="18">
        <v>0</v>
      </c>
      <c r="L19" s="18">
        <v>0</v>
      </c>
      <c r="M19" s="20">
        <f t="shared" si="4"/>
        <v>6.8999999999999995</v>
      </c>
      <c r="N19" s="21">
        <f t="shared" si="5"/>
        <v>407277.6</v>
      </c>
    </row>
    <row r="20" spans="1:14" ht="28.5" hidden="1" x14ac:dyDescent="0.2">
      <c r="A20" s="26">
        <v>2.5</v>
      </c>
      <c r="B20" s="93" t="s">
        <v>117</v>
      </c>
      <c r="C20" s="18">
        <v>0</v>
      </c>
      <c r="D20" s="1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f t="shared" si="4"/>
        <v>0</v>
      </c>
      <c r="N20" s="21">
        <f t="shared" si="5"/>
        <v>0</v>
      </c>
    </row>
    <row r="21" spans="1:14" ht="28.5" hidden="1" x14ac:dyDescent="0.2">
      <c r="A21" s="26">
        <v>2.6</v>
      </c>
      <c r="B21" s="93" t="s">
        <v>118</v>
      </c>
      <c r="C21" s="18">
        <v>0</v>
      </c>
      <c r="D21" s="117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f t="shared" si="4"/>
        <v>0</v>
      </c>
      <c r="N21" s="21">
        <f t="shared" si="5"/>
        <v>0</v>
      </c>
    </row>
    <row r="22" spans="1:14" ht="15" x14ac:dyDescent="0.25">
      <c r="A22" s="27"/>
      <c r="B22" s="33" t="s">
        <v>21</v>
      </c>
      <c r="C22" s="22">
        <f t="shared" ref="C22:N22" si="6">SUM(C16:C21)</f>
        <v>23</v>
      </c>
      <c r="D22" s="118">
        <f t="shared" si="6"/>
        <v>1809846</v>
      </c>
      <c r="E22" s="22">
        <f t="shared" si="6"/>
        <v>23</v>
      </c>
      <c r="F22" s="22">
        <f t="shared" si="6"/>
        <v>3233046</v>
      </c>
      <c r="G22" s="22">
        <f t="shared" si="6"/>
        <v>23</v>
      </c>
      <c r="H22" s="22">
        <f t="shared" si="6"/>
        <v>1357592</v>
      </c>
      <c r="I22" s="22">
        <f t="shared" si="6"/>
        <v>0</v>
      </c>
      <c r="J22" s="22">
        <f t="shared" si="6"/>
        <v>0</v>
      </c>
      <c r="K22" s="22">
        <f t="shared" si="6"/>
        <v>0</v>
      </c>
      <c r="L22" s="22">
        <f t="shared" si="6"/>
        <v>0</v>
      </c>
      <c r="M22" s="22">
        <f t="shared" si="6"/>
        <v>23</v>
      </c>
      <c r="N22" s="23">
        <f t="shared" si="6"/>
        <v>1357592</v>
      </c>
    </row>
    <row r="23" spans="1:14" ht="45" hidden="1" x14ac:dyDescent="0.2">
      <c r="A23" s="25" t="s">
        <v>23</v>
      </c>
      <c r="B23" s="31" t="s">
        <v>24</v>
      </c>
      <c r="C23" s="10"/>
      <c r="D23" s="11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ht="57" hidden="1" x14ac:dyDescent="0.2">
      <c r="A24" s="26">
        <v>3.1</v>
      </c>
      <c r="B24" s="93" t="s">
        <v>119</v>
      </c>
      <c r="C24" s="18">
        <v>0</v>
      </c>
      <c r="D24" s="117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f t="shared" ref="M24:M27" si="7">G24+I24+K24</f>
        <v>0</v>
      </c>
      <c r="N24" s="21">
        <f t="shared" ref="N24:N27" si="8">H24+J24+L24</f>
        <v>0</v>
      </c>
    </row>
    <row r="25" spans="1:14" ht="42.75" hidden="1" x14ac:dyDescent="0.2">
      <c r="A25" s="26">
        <v>3.2</v>
      </c>
      <c r="B25" s="93" t="s">
        <v>120</v>
      </c>
      <c r="C25" s="18">
        <v>0</v>
      </c>
      <c r="D25" s="117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f t="shared" si="7"/>
        <v>0</v>
      </c>
      <c r="N25" s="21">
        <f t="shared" si="8"/>
        <v>0</v>
      </c>
    </row>
    <row r="26" spans="1:14" ht="42.75" hidden="1" x14ac:dyDescent="0.2">
      <c r="A26" s="26">
        <v>3.3</v>
      </c>
      <c r="B26" s="93" t="s">
        <v>121</v>
      </c>
      <c r="C26" s="18">
        <v>0</v>
      </c>
      <c r="D26" s="1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f t="shared" si="7"/>
        <v>0</v>
      </c>
      <c r="N26" s="21">
        <f t="shared" si="8"/>
        <v>0</v>
      </c>
    </row>
    <row r="27" spans="1:14" ht="57" hidden="1" x14ac:dyDescent="0.2">
      <c r="A27" s="26">
        <v>3.4</v>
      </c>
      <c r="B27" s="93" t="s">
        <v>122</v>
      </c>
      <c r="C27" s="18">
        <v>0</v>
      </c>
      <c r="D27" s="1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f t="shared" si="7"/>
        <v>0</v>
      </c>
      <c r="N27" s="21">
        <f t="shared" si="8"/>
        <v>0</v>
      </c>
    </row>
    <row r="28" spans="1:14" ht="28.5" hidden="1" x14ac:dyDescent="0.2">
      <c r="A28" s="94">
        <v>3.5</v>
      </c>
      <c r="B28" s="95" t="s">
        <v>123</v>
      </c>
      <c r="C28" s="69"/>
      <c r="D28" s="120"/>
      <c r="E28" s="69"/>
      <c r="F28" s="69"/>
      <c r="G28" s="69"/>
      <c r="H28" s="69"/>
      <c r="I28" s="69"/>
      <c r="J28" s="69"/>
      <c r="K28" s="69"/>
      <c r="L28" s="69"/>
      <c r="M28" s="96"/>
      <c r="N28" s="97"/>
    </row>
    <row r="29" spans="1:14" ht="57" hidden="1" x14ac:dyDescent="0.2">
      <c r="A29" s="94">
        <v>3.6</v>
      </c>
      <c r="B29" s="95" t="s">
        <v>124</v>
      </c>
      <c r="C29" s="69"/>
      <c r="D29" s="120"/>
      <c r="E29" s="69"/>
      <c r="F29" s="69"/>
      <c r="G29" s="69"/>
      <c r="H29" s="69"/>
      <c r="I29" s="69"/>
      <c r="J29" s="69"/>
      <c r="K29" s="69"/>
      <c r="L29" s="69"/>
      <c r="M29" s="96"/>
      <c r="N29" s="97"/>
    </row>
    <row r="30" spans="1:14" ht="28.5" hidden="1" x14ac:dyDescent="0.2">
      <c r="A30" s="94">
        <v>3.7</v>
      </c>
      <c r="B30" s="99" t="s">
        <v>125</v>
      </c>
      <c r="C30" s="69"/>
      <c r="D30" s="120"/>
      <c r="E30" s="69"/>
      <c r="F30" s="69"/>
      <c r="G30" s="69"/>
      <c r="H30" s="69"/>
      <c r="I30" s="69"/>
      <c r="J30" s="69"/>
      <c r="K30" s="69"/>
      <c r="L30" s="69"/>
      <c r="M30" s="96"/>
      <c r="N30" s="98"/>
    </row>
    <row r="31" spans="1:14" ht="71.25" hidden="1" x14ac:dyDescent="0.2">
      <c r="A31" s="94">
        <v>3.8</v>
      </c>
      <c r="B31" s="95" t="s">
        <v>126</v>
      </c>
      <c r="C31" s="69"/>
      <c r="D31" s="120"/>
      <c r="E31" s="69"/>
      <c r="F31" s="69"/>
      <c r="G31" s="69"/>
      <c r="H31" s="69"/>
      <c r="I31" s="69"/>
      <c r="J31" s="69"/>
      <c r="K31" s="69"/>
      <c r="L31" s="69"/>
      <c r="M31" s="96"/>
      <c r="N31" s="98"/>
    </row>
    <row r="32" spans="1:14" ht="15" hidden="1" x14ac:dyDescent="0.25">
      <c r="A32" s="27"/>
      <c r="B32" s="24" t="s">
        <v>25</v>
      </c>
      <c r="C32" s="22">
        <f>SUM(C24:C31)</f>
        <v>0</v>
      </c>
      <c r="D32" s="118">
        <f t="shared" ref="D32:N32" si="9">SUM(D24:D31)</f>
        <v>0</v>
      </c>
      <c r="E32" s="22">
        <f t="shared" si="9"/>
        <v>0</v>
      </c>
      <c r="F32" s="22">
        <f t="shared" si="9"/>
        <v>0</v>
      </c>
      <c r="G32" s="22">
        <f t="shared" si="9"/>
        <v>0</v>
      </c>
      <c r="H32" s="22">
        <f t="shared" si="9"/>
        <v>0</v>
      </c>
      <c r="I32" s="22">
        <f t="shared" si="9"/>
        <v>0</v>
      </c>
      <c r="J32" s="22">
        <f t="shared" si="9"/>
        <v>0</v>
      </c>
      <c r="K32" s="22">
        <f t="shared" si="9"/>
        <v>0</v>
      </c>
      <c r="L32" s="22">
        <f t="shared" si="9"/>
        <v>0</v>
      </c>
      <c r="M32" s="22">
        <f t="shared" si="9"/>
        <v>0</v>
      </c>
      <c r="N32" s="22">
        <f t="shared" si="9"/>
        <v>0</v>
      </c>
    </row>
    <row r="33" spans="1:14" ht="15.75" thickBot="1" x14ac:dyDescent="0.3">
      <c r="A33" s="28"/>
      <c r="B33" s="29" t="s">
        <v>26</v>
      </c>
      <c r="C33" s="30">
        <f t="shared" ref="C33:N33" si="10">C32+C22+C14</f>
        <v>23</v>
      </c>
      <c r="D33" s="121">
        <f t="shared" si="10"/>
        <v>1809846</v>
      </c>
      <c r="E33" s="30">
        <f t="shared" si="10"/>
        <v>23</v>
      </c>
      <c r="F33" s="30">
        <f t="shared" si="10"/>
        <v>3233046</v>
      </c>
      <c r="G33" s="30">
        <f t="shared" si="10"/>
        <v>23</v>
      </c>
      <c r="H33" s="30">
        <f t="shared" si="10"/>
        <v>1357592</v>
      </c>
      <c r="I33" s="30">
        <f t="shared" si="10"/>
        <v>0</v>
      </c>
      <c r="J33" s="30">
        <f t="shared" si="10"/>
        <v>0</v>
      </c>
      <c r="K33" s="30">
        <f t="shared" si="10"/>
        <v>0</v>
      </c>
      <c r="L33" s="30">
        <f t="shared" si="10"/>
        <v>0</v>
      </c>
      <c r="M33" s="30">
        <f t="shared" si="10"/>
        <v>23</v>
      </c>
      <c r="N33" s="75">
        <f t="shared" si="10"/>
        <v>1357592</v>
      </c>
    </row>
    <row r="35" spans="1:14" x14ac:dyDescent="0.2">
      <c r="A35" s="127" t="s">
        <v>142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</row>
    <row r="36" spans="1:14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</row>
    <row r="38" spans="1:14" x14ac:dyDescent="0.2">
      <c r="A38" s="87"/>
    </row>
    <row r="39" spans="1:14" x14ac:dyDescent="0.2">
      <c r="L39" s="108"/>
    </row>
    <row r="40" spans="1:14" x14ac:dyDescent="0.2">
      <c r="C40" s="85"/>
    </row>
    <row r="41" spans="1:14" x14ac:dyDescent="0.2">
      <c r="D41" s="108"/>
      <c r="F41" s="108"/>
      <c r="G41" s="108"/>
      <c r="H41" s="108"/>
    </row>
  </sheetData>
  <mergeCells count="15">
    <mergeCell ref="A36:N36"/>
    <mergeCell ref="M7:N7"/>
    <mergeCell ref="A7:B8"/>
    <mergeCell ref="A1:N1"/>
    <mergeCell ref="A2:N2"/>
    <mergeCell ref="A3:N3"/>
    <mergeCell ref="A4:N4"/>
    <mergeCell ref="A5:N5"/>
    <mergeCell ref="A6:N6"/>
    <mergeCell ref="C7:D7"/>
    <mergeCell ref="E7:F7"/>
    <mergeCell ref="G7:H7"/>
    <mergeCell ref="I7:J7"/>
    <mergeCell ref="K7:L7"/>
    <mergeCell ref="A35:N35"/>
  </mergeCells>
  <printOptions horizontalCentered="1"/>
  <pageMargins left="0.7" right="0.7" top="0.75" bottom="0.75" header="0.3" footer="0.3"/>
  <pageSetup scale="63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view="pageBreakPreview" zoomScale="80" zoomScaleNormal="100" zoomScaleSheetLayoutView="80" workbookViewId="0">
      <selection sqref="A1:U1"/>
    </sheetView>
  </sheetViews>
  <sheetFormatPr defaultColWidth="9.140625" defaultRowHeight="14.25" x14ac:dyDescent="0.2"/>
  <cols>
    <col min="1" max="1" width="37.140625" style="5" customWidth="1"/>
    <col min="2" max="3" width="8.28515625" style="5" customWidth="1"/>
    <col min="4" max="4" width="12.7109375" style="5" customWidth="1"/>
    <col min="5" max="5" width="7.140625" style="5" customWidth="1"/>
    <col min="6" max="6" width="8.7109375" style="5" customWidth="1"/>
    <col min="7" max="7" width="11" style="5" bestFit="1" customWidth="1"/>
    <col min="8" max="8" width="7.140625" style="5" customWidth="1"/>
    <col min="9" max="9" width="8.7109375" style="5" customWidth="1"/>
    <col min="10" max="10" width="10" style="5" bestFit="1" customWidth="1"/>
    <col min="11" max="11" width="7.140625" style="5" customWidth="1"/>
    <col min="12" max="12" width="8.7109375" style="5" customWidth="1"/>
    <col min="13" max="13" width="8.7109375" style="5" bestFit="1" customWidth="1"/>
    <col min="14" max="15" width="8.28515625" style="5" customWidth="1"/>
    <col min="16" max="16" width="11.5703125" style="5" customWidth="1"/>
    <col min="17" max="17" width="11.28515625" style="5" bestFit="1" customWidth="1"/>
    <col min="18" max="18" width="12.7109375" style="5" customWidth="1"/>
    <col min="19" max="20" width="8.28515625" style="5" customWidth="1"/>
    <col min="21" max="21" width="11" style="5" customWidth="1"/>
    <col min="22" max="22" width="4.5703125" style="5" customWidth="1"/>
    <col min="23" max="24" width="8.28515625" style="5" customWidth="1"/>
    <col min="25" max="25" width="12.7109375" style="5" customWidth="1"/>
    <col min="26" max="27" width="8.28515625" style="5" customWidth="1"/>
    <col min="28" max="28" width="12.7109375" style="5" customWidth="1"/>
    <col min="29" max="16384" width="9.140625" style="5"/>
  </cols>
  <sheetData>
    <row r="1" spans="1:28" ht="18" x14ac:dyDescent="0.25">
      <c r="A1" s="128" t="s">
        <v>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2"/>
      <c r="W1" s="2"/>
      <c r="X1" s="2"/>
      <c r="Y1" s="2"/>
      <c r="Z1" s="2"/>
      <c r="AA1" s="2"/>
      <c r="AB1" s="2"/>
    </row>
    <row r="2" spans="1:28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3"/>
      <c r="W2" s="3"/>
      <c r="X2" s="3"/>
      <c r="Y2" s="3"/>
      <c r="Z2" s="3"/>
      <c r="AA2" s="3"/>
      <c r="AB2" s="3"/>
    </row>
    <row r="3" spans="1:28" x14ac:dyDescent="0.2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6"/>
      <c r="W3" s="6"/>
      <c r="X3" s="6"/>
      <c r="Y3" s="6"/>
      <c r="Z3" s="6"/>
      <c r="AA3" s="6"/>
      <c r="AB3" s="6"/>
    </row>
    <row r="4" spans="1:28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4"/>
      <c r="W4" s="4"/>
      <c r="X4" s="4"/>
      <c r="Y4" s="4"/>
      <c r="Z4" s="4"/>
      <c r="AA4" s="4"/>
      <c r="AB4" s="4"/>
    </row>
    <row r="5" spans="1:2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" thickBo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4"/>
      <c r="W6" s="4"/>
      <c r="X6" s="4"/>
      <c r="Y6" s="4"/>
      <c r="Z6" s="4"/>
      <c r="AA6" s="4"/>
      <c r="AB6" s="4"/>
    </row>
    <row r="7" spans="1:28" ht="33.75" customHeight="1" x14ac:dyDescent="0.2">
      <c r="A7" s="131" t="s">
        <v>85</v>
      </c>
      <c r="B7" s="143" t="s">
        <v>155</v>
      </c>
      <c r="C7" s="143"/>
      <c r="D7" s="143"/>
      <c r="E7" s="134" t="s">
        <v>127</v>
      </c>
      <c r="F7" s="144"/>
      <c r="G7" s="145"/>
      <c r="H7" s="134" t="s">
        <v>81</v>
      </c>
      <c r="I7" s="144"/>
      <c r="J7" s="145"/>
      <c r="K7" s="134" t="s">
        <v>104</v>
      </c>
      <c r="L7" s="144"/>
      <c r="M7" s="145"/>
      <c r="N7" s="134" t="s">
        <v>28</v>
      </c>
      <c r="O7" s="134"/>
      <c r="P7" s="134"/>
      <c r="Q7" s="57" t="s">
        <v>29</v>
      </c>
      <c r="R7" s="57" t="s">
        <v>86</v>
      </c>
      <c r="S7" s="134" t="s">
        <v>105</v>
      </c>
      <c r="T7" s="134"/>
      <c r="U7" s="135"/>
    </row>
    <row r="8" spans="1:28" ht="28.5" x14ac:dyDescent="0.2">
      <c r="A8" s="132"/>
      <c r="B8" s="7" t="s">
        <v>2</v>
      </c>
      <c r="C8" s="53" t="s">
        <v>79</v>
      </c>
      <c r="D8" s="7" t="s">
        <v>3</v>
      </c>
      <c r="E8" s="7" t="s">
        <v>2</v>
      </c>
      <c r="F8" s="53" t="s">
        <v>79</v>
      </c>
      <c r="G8" s="7" t="s">
        <v>3</v>
      </c>
      <c r="H8" s="7" t="s">
        <v>2</v>
      </c>
      <c r="I8" s="53" t="s">
        <v>79</v>
      </c>
      <c r="J8" s="7" t="s">
        <v>3</v>
      </c>
      <c r="K8" s="7" t="s">
        <v>2</v>
      </c>
      <c r="L8" s="53" t="s">
        <v>79</v>
      </c>
      <c r="M8" s="7" t="s">
        <v>3</v>
      </c>
      <c r="N8" s="7" t="s">
        <v>2</v>
      </c>
      <c r="O8" s="7" t="s">
        <v>79</v>
      </c>
      <c r="P8" s="7" t="s">
        <v>3</v>
      </c>
      <c r="Q8" s="15" t="s">
        <v>3</v>
      </c>
      <c r="R8" s="7" t="s">
        <v>3</v>
      </c>
      <c r="S8" s="7" t="s">
        <v>2</v>
      </c>
      <c r="T8" s="7" t="s">
        <v>79</v>
      </c>
      <c r="U8" s="8" t="s">
        <v>3</v>
      </c>
    </row>
    <row r="9" spans="1:28" x14ac:dyDescent="0.2">
      <c r="A9" s="106" t="s">
        <v>133</v>
      </c>
      <c r="B9" s="62">
        <v>23</v>
      </c>
      <c r="C9" s="62">
        <v>21</v>
      </c>
      <c r="D9" s="62">
        <f>2053562+675000-20948</f>
        <v>2707614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f>-70312+1054</f>
        <v>-69258</v>
      </c>
      <c r="N9" s="62">
        <v>0</v>
      </c>
      <c r="O9" s="62">
        <v>0</v>
      </c>
      <c r="P9" s="62">
        <v>0</v>
      </c>
      <c r="Q9" s="62">
        <v>657129</v>
      </c>
      <c r="R9" s="62">
        <v>78205</v>
      </c>
      <c r="S9" s="62">
        <f t="shared" ref="S9:T11" si="0">B9+N9</f>
        <v>23</v>
      </c>
      <c r="T9" s="62">
        <f t="shared" si="0"/>
        <v>21</v>
      </c>
      <c r="U9" s="63">
        <f>D9+P9+Q9+R9+J9+M9+G9</f>
        <v>3373690</v>
      </c>
    </row>
    <row r="10" spans="1:28" x14ac:dyDescent="0.2">
      <c r="A10" s="107" t="s">
        <v>135</v>
      </c>
      <c r="B10" s="18">
        <v>0</v>
      </c>
      <c r="C10" s="18">
        <v>0</v>
      </c>
      <c r="D10" s="18">
        <v>20948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f>-393-41</f>
        <v>-434</v>
      </c>
      <c r="K10" s="18">
        <v>0</v>
      </c>
      <c r="L10" s="18">
        <v>0</v>
      </c>
      <c r="M10" s="18">
        <v>-1054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f t="shared" si="0"/>
        <v>0</v>
      </c>
      <c r="T10" s="18">
        <f t="shared" si="0"/>
        <v>0</v>
      </c>
      <c r="U10" s="64">
        <f t="shared" ref="U10:U11" si="1">D10+P10+Q10+R10+J10+M10+G10</f>
        <v>19460</v>
      </c>
    </row>
    <row r="11" spans="1:28" x14ac:dyDescent="0.2">
      <c r="A11" s="107" t="s">
        <v>140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-722697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f t="shared" si="0"/>
        <v>0</v>
      </c>
      <c r="T11" s="18">
        <f t="shared" si="0"/>
        <v>0</v>
      </c>
      <c r="U11" s="64">
        <f t="shared" si="1"/>
        <v>-722697</v>
      </c>
    </row>
    <row r="12" spans="1:28" ht="15" x14ac:dyDescent="0.25">
      <c r="A12" s="9" t="s">
        <v>82</v>
      </c>
      <c r="B12" s="65">
        <f t="shared" ref="B12:U12" si="2">SUM(B9:B11)</f>
        <v>23</v>
      </c>
      <c r="C12" s="65">
        <f t="shared" si="2"/>
        <v>21</v>
      </c>
      <c r="D12" s="65">
        <f t="shared" si="2"/>
        <v>2728562</v>
      </c>
      <c r="E12" s="65">
        <f t="shared" si="2"/>
        <v>0</v>
      </c>
      <c r="F12" s="65">
        <f t="shared" si="2"/>
        <v>0</v>
      </c>
      <c r="G12" s="65">
        <f t="shared" si="2"/>
        <v>0</v>
      </c>
      <c r="H12" s="65">
        <f t="shared" si="2"/>
        <v>0</v>
      </c>
      <c r="I12" s="65">
        <f t="shared" si="2"/>
        <v>0</v>
      </c>
      <c r="J12" s="65">
        <f t="shared" si="2"/>
        <v>-723131</v>
      </c>
      <c r="K12" s="65">
        <f t="shared" si="2"/>
        <v>0</v>
      </c>
      <c r="L12" s="65">
        <f t="shared" si="2"/>
        <v>0</v>
      </c>
      <c r="M12" s="65">
        <f t="shared" si="2"/>
        <v>-70312</v>
      </c>
      <c r="N12" s="65">
        <f t="shared" si="2"/>
        <v>0</v>
      </c>
      <c r="O12" s="65">
        <f t="shared" si="2"/>
        <v>0</v>
      </c>
      <c r="P12" s="65">
        <f t="shared" si="2"/>
        <v>0</v>
      </c>
      <c r="Q12" s="65">
        <f t="shared" si="2"/>
        <v>657129</v>
      </c>
      <c r="R12" s="65">
        <f t="shared" si="2"/>
        <v>78205</v>
      </c>
      <c r="S12" s="65">
        <f t="shared" si="2"/>
        <v>23</v>
      </c>
      <c r="T12" s="65">
        <f t="shared" si="2"/>
        <v>21</v>
      </c>
      <c r="U12" s="66">
        <f t="shared" si="2"/>
        <v>2670453</v>
      </c>
    </row>
    <row r="13" spans="1:28" x14ac:dyDescent="0.2">
      <c r="A13" s="52" t="s">
        <v>5</v>
      </c>
      <c r="B13" s="67"/>
      <c r="C13" s="67">
        <v>0</v>
      </c>
      <c r="D13" s="67"/>
      <c r="E13" s="67"/>
      <c r="F13" s="67">
        <v>0</v>
      </c>
      <c r="G13" s="67"/>
      <c r="H13" s="67"/>
      <c r="I13" s="67">
        <v>0</v>
      </c>
      <c r="J13" s="67"/>
      <c r="K13" s="67"/>
      <c r="L13" s="67">
        <v>0</v>
      </c>
      <c r="M13" s="67"/>
      <c r="N13" s="67"/>
      <c r="O13" s="67">
        <v>0</v>
      </c>
      <c r="P13" s="67"/>
      <c r="Q13" s="67"/>
      <c r="R13" s="67"/>
      <c r="S13" s="67"/>
      <c r="T13" s="67">
        <f>C13+O13+I13</f>
        <v>0</v>
      </c>
      <c r="U13" s="68"/>
    </row>
    <row r="14" spans="1:28" x14ac:dyDescent="0.2">
      <c r="A14" s="54" t="s">
        <v>83</v>
      </c>
      <c r="B14" s="18"/>
      <c r="C14" s="18">
        <f>C12+C13</f>
        <v>21</v>
      </c>
      <c r="D14" s="18"/>
      <c r="E14" s="18"/>
      <c r="F14" s="18">
        <f>F12+F13</f>
        <v>0</v>
      </c>
      <c r="G14" s="18"/>
      <c r="H14" s="18"/>
      <c r="I14" s="18">
        <f>I12+I13</f>
        <v>0</v>
      </c>
      <c r="J14" s="18"/>
      <c r="K14" s="18"/>
      <c r="L14" s="18">
        <f>L12+L13</f>
        <v>0</v>
      </c>
      <c r="M14" s="18"/>
      <c r="N14" s="18"/>
      <c r="O14" s="18">
        <f>O12+O13</f>
        <v>0</v>
      </c>
      <c r="P14" s="18"/>
      <c r="Q14" s="18"/>
      <c r="R14" s="18"/>
      <c r="S14" s="18"/>
      <c r="T14" s="67">
        <f>T12+T13</f>
        <v>21</v>
      </c>
      <c r="U14" s="64"/>
    </row>
    <row r="15" spans="1:28" x14ac:dyDescent="0.2">
      <c r="A15" s="1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64"/>
    </row>
    <row r="16" spans="1:28" x14ac:dyDescent="0.2">
      <c r="A16" s="12" t="s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64"/>
    </row>
    <row r="17" spans="1:21" x14ac:dyDescent="0.2">
      <c r="A17" s="13" t="s">
        <v>7</v>
      </c>
      <c r="B17" s="18"/>
      <c r="C17" s="18">
        <v>0</v>
      </c>
      <c r="D17" s="18"/>
      <c r="E17" s="18"/>
      <c r="F17" s="18">
        <v>0</v>
      </c>
      <c r="G17" s="18"/>
      <c r="H17" s="18"/>
      <c r="I17" s="18">
        <v>0</v>
      </c>
      <c r="J17" s="18"/>
      <c r="K17" s="18"/>
      <c r="L17" s="18">
        <v>0</v>
      </c>
      <c r="M17" s="18"/>
      <c r="N17" s="18"/>
      <c r="O17" s="18">
        <v>0</v>
      </c>
      <c r="P17" s="18"/>
      <c r="Q17" s="18"/>
      <c r="R17" s="18"/>
      <c r="S17" s="18"/>
      <c r="T17" s="18">
        <f>C17+O17+I17</f>
        <v>0</v>
      </c>
      <c r="U17" s="64"/>
    </row>
    <row r="18" spans="1:21" x14ac:dyDescent="0.2">
      <c r="A18" s="14" t="s">
        <v>8</v>
      </c>
      <c r="B18" s="69"/>
      <c r="C18" s="69">
        <v>0</v>
      </c>
      <c r="D18" s="69"/>
      <c r="E18" s="69"/>
      <c r="F18" s="69">
        <v>0</v>
      </c>
      <c r="G18" s="69"/>
      <c r="H18" s="69"/>
      <c r="I18" s="69">
        <v>0</v>
      </c>
      <c r="J18" s="69"/>
      <c r="K18" s="69"/>
      <c r="L18" s="69">
        <v>0</v>
      </c>
      <c r="M18" s="69"/>
      <c r="N18" s="69"/>
      <c r="O18" s="69">
        <v>0</v>
      </c>
      <c r="P18" s="69"/>
      <c r="Q18" s="69"/>
      <c r="R18" s="69"/>
      <c r="S18" s="69"/>
      <c r="T18" s="18">
        <f>C18+O18+I17</f>
        <v>0</v>
      </c>
      <c r="U18" s="70"/>
    </row>
    <row r="19" spans="1:21" ht="15" thickBot="1" x14ac:dyDescent="0.25">
      <c r="A19" s="55" t="s">
        <v>84</v>
      </c>
      <c r="B19" s="71"/>
      <c r="C19" s="71">
        <f>C14+C17+C18</f>
        <v>21</v>
      </c>
      <c r="D19" s="71"/>
      <c r="E19" s="71"/>
      <c r="F19" s="71">
        <f>F14+F17+F18</f>
        <v>0</v>
      </c>
      <c r="G19" s="71"/>
      <c r="H19" s="71"/>
      <c r="I19" s="71">
        <f>I14+I17+I18</f>
        <v>0</v>
      </c>
      <c r="J19" s="71"/>
      <c r="K19" s="71"/>
      <c r="L19" s="71">
        <f>L14+L17+L18</f>
        <v>0</v>
      </c>
      <c r="M19" s="71"/>
      <c r="N19" s="71"/>
      <c r="O19" s="71">
        <f>O14+O17+O18</f>
        <v>0</v>
      </c>
      <c r="P19" s="71"/>
      <c r="Q19" s="71"/>
      <c r="R19" s="71"/>
      <c r="S19" s="71"/>
      <c r="T19" s="71">
        <f>SUM(T14,T17:T18)</f>
        <v>21</v>
      </c>
      <c r="U19" s="72"/>
    </row>
    <row r="20" spans="1:21" ht="15" x14ac:dyDescent="0.25">
      <c r="A20" s="92"/>
      <c r="B20" s="91"/>
      <c r="C20" s="91"/>
      <c r="D20" s="91"/>
      <c r="E20" s="91"/>
      <c r="F20" s="91"/>
      <c r="G20" s="122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1:21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spans="1:21" ht="16.5" customHeight="1" x14ac:dyDescent="0.2">
      <c r="A22" s="147" t="s">
        <v>154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s="115" customFormat="1" x14ac:dyDescent="0.2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spans="1:21" ht="15" x14ac:dyDescent="0.25">
      <c r="A24" s="1" t="s">
        <v>93</v>
      </c>
    </row>
    <row r="25" spans="1:21" ht="16.5" customHeight="1" x14ac:dyDescent="0.2">
      <c r="A25" s="147" t="s">
        <v>153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 x14ac:dyDescent="0.25">
      <c r="A27" s="1" t="s">
        <v>94</v>
      </c>
    </row>
    <row r="28" spans="1:21" x14ac:dyDescent="0.2">
      <c r="A28" s="149" t="s">
        <v>136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</row>
    <row r="29" spans="1:2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x14ac:dyDescent="0.2">
      <c r="D30" s="108"/>
    </row>
    <row r="35" spans="20:21" x14ac:dyDescent="0.2">
      <c r="T35" s="85"/>
    </row>
    <row r="36" spans="20:21" x14ac:dyDescent="0.2">
      <c r="U36" s="108"/>
    </row>
  </sheetData>
  <mergeCells count="16">
    <mergeCell ref="A29:U29"/>
    <mergeCell ref="A22:U22"/>
    <mergeCell ref="A25:U25"/>
    <mergeCell ref="A26:U26"/>
    <mergeCell ref="A28:U28"/>
    <mergeCell ref="A7:A8"/>
    <mergeCell ref="B7:D7"/>
    <mergeCell ref="N7:P7"/>
    <mergeCell ref="S7:U7"/>
    <mergeCell ref="A1:U1"/>
    <mergeCell ref="A2:U2"/>
    <mergeCell ref="A3:U3"/>
    <mergeCell ref="A4:U4"/>
    <mergeCell ref="H7:J7"/>
    <mergeCell ref="K7:M7"/>
    <mergeCell ref="E7:G7"/>
  </mergeCells>
  <printOptions horizontalCentered="1"/>
  <pageMargins left="0.7" right="0.7" top="0.64" bottom="0.61" header="0.3" footer="0.3"/>
  <pageSetup scale="54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view="pageBreakPreview" zoomScale="80" zoomScaleNormal="100" zoomScaleSheetLayoutView="80" workbookViewId="0">
      <selection sqref="A1:R1"/>
    </sheetView>
  </sheetViews>
  <sheetFormatPr defaultColWidth="9.140625" defaultRowHeight="14.25" x14ac:dyDescent="0.2"/>
  <cols>
    <col min="1" max="1" width="37.140625" style="5" customWidth="1"/>
    <col min="2" max="2" width="8.28515625" style="5" customWidth="1"/>
    <col min="3" max="3" width="17.5703125" style="5" customWidth="1"/>
    <col min="4" max="4" width="12.7109375" style="5" customWidth="1"/>
    <col min="5" max="5" width="10.140625" style="5" customWidth="1"/>
    <col min="6" max="6" width="9.85546875" style="5" customWidth="1"/>
    <col min="7" max="7" width="10.5703125" style="5" customWidth="1"/>
    <col min="8" max="8" width="9" style="5" customWidth="1"/>
    <col min="9" max="9" width="9.85546875" style="5" customWidth="1"/>
    <col min="10" max="10" width="12.7109375" style="5" customWidth="1"/>
    <col min="11" max="11" width="10.7109375" style="5" customWidth="1"/>
    <col min="12" max="12" width="8.28515625" style="5" customWidth="1"/>
    <col min="13" max="13" width="9.85546875" style="5" customWidth="1"/>
    <col min="14" max="15" width="12.7109375" style="5" customWidth="1"/>
    <col min="16" max="16" width="9" style="5" customWidth="1"/>
    <col min="17" max="17" width="8.28515625" style="5" customWidth="1"/>
    <col min="18" max="18" width="13.140625" style="5" customWidth="1"/>
    <col min="19" max="20" width="8.28515625" style="5" customWidth="1"/>
    <col min="21" max="21" width="12.7109375" style="5" customWidth="1"/>
    <col min="22" max="23" width="8.28515625" style="5" customWidth="1"/>
    <col min="24" max="24" width="12.7109375" style="5" customWidth="1"/>
    <col min="25" max="16384" width="9.140625" style="5"/>
  </cols>
  <sheetData>
    <row r="1" spans="1:24" ht="18" x14ac:dyDescent="0.25">
      <c r="A1" s="128" t="s">
        <v>106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2"/>
      <c r="T1" s="2"/>
      <c r="U1" s="2"/>
      <c r="V1" s="2"/>
      <c r="W1" s="2"/>
      <c r="X1" s="2"/>
    </row>
    <row r="2" spans="1:24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3"/>
      <c r="T2" s="3"/>
      <c r="U2" s="3"/>
      <c r="V2" s="3"/>
      <c r="W2" s="3"/>
      <c r="X2" s="3"/>
    </row>
    <row r="3" spans="1:24" x14ac:dyDescent="0.2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6"/>
      <c r="T3" s="6"/>
      <c r="U3" s="6"/>
      <c r="V3" s="6"/>
      <c r="W3" s="6"/>
      <c r="X3" s="6"/>
    </row>
    <row r="4" spans="1:24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4"/>
      <c r="T4" s="4"/>
      <c r="U4" s="4"/>
      <c r="V4" s="4"/>
      <c r="W4" s="4"/>
      <c r="X4" s="4"/>
    </row>
    <row r="5" spans="1:24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thickBo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4"/>
      <c r="T6" s="4"/>
      <c r="U6" s="4"/>
      <c r="V6" s="4"/>
      <c r="W6" s="4"/>
      <c r="X6" s="4"/>
    </row>
    <row r="7" spans="1:24" ht="47.25" customHeight="1" x14ac:dyDescent="0.2">
      <c r="A7" s="131" t="s">
        <v>85</v>
      </c>
      <c r="B7" s="134" t="s">
        <v>138</v>
      </c>
      <c r="C7" s="134"/>
      <c r="D7" s="134"/>
      <c r="E7" s="151" t="s">
        <v>139</v>
      </c>
      <c r="F7" s="144"/>
      <c r="G7" s="145"/>
      <c r="H7" s="134" t="s">
        <v>104</v>
      </c>
      <c r="I7" s="144"/>
      <c r="J7" s="145"/>
      <c r="K7" s="134" t="s">
        <v>28</v>
      </c>
      <c r="L7" s="134"/>
      <c r="M7" s="134"/>
      <c r="N7" s="57" t="s">
        <v>29</v>
      </c>
      <c r="O7" s="51" t="s">
        <v>86</v>
      </c>
      <c r="P7" s="134" t="s">
        <v>107</v>
      </c>
      <c r="Q7" s="134"/>
      <c r="R7" s="135"/>
    </row>
    <row r="8" spans="1:24" ht="28.5" x14ac:dyDescent="0.2">
      <c r="A8" s="132"/>
      <c r="B8" s="7" t="s">
        <v>2</v>
      </c>
      <c r="C8" s="15" t="s">
        <v>80</v>
      </c>
      <c r="D8" s="7" t="s">
        <v>3</v>
      </c>
      <c r="E8" s="7" t="s">
        <v>2</v>
      </c>
      <c r="F8" s="15" t="s">
        <v>80</v>
      </c>
      <c r="G8" s="7" t="s">
        <v>3</v>
      </c>
      <c r="H8" s="7" t="s">
        <v>2</v>
      </c>
      <c r="I8" s="15" t="s">
        <v>80</v>
      </c>
      <c r="J8" s="7" t="s">
        <v>3</v>
      </c>
      <c r="K8" s="7" t="s">
        <v>2</v>
      </c>
      <c r="L8" s="7" t="s">
        <v>80</v>
      </c>
      <c r="M8" s="7" t="s">
        <v>3</v>
      </c>
      <c r="N8" s="15" t="s">
        <v>3</v>
      </c>
      <c r="O8" s="7" t="s">
        <v>3</v>
      </c>
      <c r="P8" s="7" t="s">
        <v>2</v>
      </c>
      <c r="Q8" s="7" t="s">
        <v>80</v>
      </c>
      <c r="R8" s="8" t="s">
        <v>3</v>
      </c>
    </row>
    <row r="9" spans="1:24" x14ac:dyDescent="0.2">
      <c r="A9" s="106" t="s">
        <v>133</v>
      </c>
      <c r="B9" s="62">
        <v>23</v>
      </c>
      <c r="C9" s="62">
        <v>23</v>
      </c>
      <c r="D9" s="62">
        <f>3084090+722697+70312-20500</f>
        <v>3856599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-155736</v>
      </c>
      <c r="K9" s="62">
        <v>0</v>
      </c>
      <c r="L9" s="62">
        <v>0</v>
      </c>
      <c r="M9" s="62">
        <v>0</v>
      </c>
      <c r="N9" s="62">
        <v>868298</v>
      </c>
      <c r="O9" s="62">
        <v>70000</v>
      </c>
      <c r="P9" s="62">
        <f t="shared" ref="P9:Q12" si="0">B9+K9</f>
        <v>23</v>
      </c>
      <c r="Q9" s="62">
        <f t="shared" si="0"/>
        <v>23</v>
      </c>
      <c r="R9" s="63">
        <f>D9+M9+N9+O9+J9+G9</f>
        <v>4639161</v>
      </c>
    </row>
    <row r="10" spans="1:24" x14ac:dyDescent="0.2">
      <c r="A10" s="107" t="s">
        <v>135</v>
      </c>
      <c r="B10" s="18">
        <v>0</v>
      </c>
      <c r="C10" s="18">
        <v>0</v>
      </c>
      <c r="D10" s="18">
        <v>20500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f t="shared" si="0"/>
        <v>0</v>
      </c>
      <c r="Q10" s="18">
        <f t="shared" si="0"/>
        <v>0</v>
      </c>
      <c r="R10" s="64">
        <f>D10+M10+N10+O10+J10+G10</f>
        <v>20500</v>
      </c>
    </row>
    <row r="11" spans="1:24" x14ac:dyDescent="0.2">
      <c r="A11" s="107" t="s">
        <v>140</v>
      </c>
      <c r="B11" s="18"/>
      <c r="C11" s="18">
        <v>0</v>
      </c>
      <c r="D11" s="18">
        <v>0</v>
      </c>
      <c r="E11" s="18">
        <v>0</v>
      </c>
      <c r="F11" s="18">
        <v>0</v>
      </c>
      <c r="G11" s="18">
        <v>-83600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/>
      <c r="O11" s="18"/>
      <c r="P11" s="18">
        <f t="shared" si="0"/>
        <v>0</v>
      </c>
      <c r="Q11" s="18">
        <f t="shared" si="0"/>
        <v>0</v>
      </c>
      <c r="R11" s="64">
        <f>D11+M11+N11+O11+J11+G11</f>
        <v>-83600</v>
      </c>
    </row>
    <row r="12" spans="1:24" x14ac:dyDescent="0.2">
      <c r="A12" s="107" t="s">
        <v>137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-693000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f t="shared" si="0"/>
        <v>0</v>
      </c>
      <c r="Q12" s="18">
        <f t="shared" si="0"/>
        <v>0</v>
      </c>
      <c r="R12" s="64">
        <f t="shared" ref="R12" si="1">D12+M12+N12+O12+J12+G12</f>
        <v>-693000</v>
      </c>
    </row>
    <row r="13" spans="1:24" ht="15" x14ac:dyDescent="0.25">
      <c r="A13" s="9" t="s">
        <v>82</v>
      </c>
      <c r="B13" s="65">
        <f>SUM(B9:B12)</f>
        <v>23</v>
      </c>
      <c r="C13" s="65">
        <f>SUM(C9:C12)</f>
        <v>23</v>
      </c>
      <c r="D13" s="65">
        <f>SUM(D9:D12)</f>
        <v>3877099</v>
      </c>
      <c r="E13" s="65"/>
      <c r="F13" s="65"/>
      <c r="G13" s="65">
        <f t="shared" ref="G13:Q13" si="2">SUM(G9:G12)</f>
        <v>-776600</v>
      </c>
      <c r="H13" s="65">
        <f t="shared" si="2"/>
        <v>0</v>
      </c>
      <c r="I13" s="65">
        <f t="shared" si="2"/>
        <v>0</v>
      </c>
      <c r="J13" s="65">
        <f t="shared" si="2"/>
        <v>-155736</v>
      </c>
      <c r="K13" s="65">
        <f t="shared" si="2"/>
        <v>0</v>
      </c>
      <c r="L13" s="65">
        <f t="shared" si="2"/>
        <v>0</v>
      </c>
      <c r="M13" s="65">
        <f t="shared" si="2"/>
        <v>0</v>
      </c>
      <c r="N13" s="65">
        <f t="shared" si="2"/>
        <v>868298</v>
      </c>
      <c r="O13" s="65">
        <f t="shared" si="2"/>
        <v>70000</v>
      </c>
      <c r="P13" s="65">
        <f t="shared" si="2"/>
        <v>23</v>
      </c>
      <c r="Q13" s="65">
        <f t="shared" si="2"/>
        <v>23</v>
      </c>
      <c r="R13" s="66">
        <f>D13+M13+N13+O13+J13+G13</f>
        <v>3883061</v>
      </c>
    </row>
    <row r="14" spans="1:24" x14ac:dyDescent="0.2">
      <c r="A14" s="52" t="s">
        <v>5</v>
      </c>
      <c r="B14" s="67"/>
      <c r="C14" s="67">
        <v>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>
        <f>C14+L14</f>
        <v>0</v>
      </c>
      <c r="R14" s="68"/>
    </row>
    <row r="15" spans="1:24" x14ac:dyDescent="0.2">
      <c r="A15" s="54" t="s">
        <v>83</v>
      </c>
      <c r="B15" s="18"/>
      <c r="C15" s="18">
        <f>C13+C14</f>
        <v>23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>
        <f>Q13+Q14</f>
        <v>23</v>
      </c>
      <c r="R15" s="64"/>
    </row>
    <row r="16" spans="1:24" x14ac:dyDescent="0.2">
      <c r="A16" s="1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64"/>
    </row>
    <row r="17" spans="1:23" x14ac:dyDescent="0.2">
      <c r="A17" s="12" t="s">
        <v>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64"/>
    </row>
    <row r="18" spans="1:23" x14ac:dyDescent="0.2">
      <c r="A18" s="13" t="s">
        <v>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>
        <f>C18+L18</f>
        <v>0</v>
      </c>
      <c r="R18" s="64"/>
    </row>
    <row r="19" spans="1:23" x14ac:dyDescent="0.2">
      <c r="A19" s="14" t="s">
        <v>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>
        <f>C19+L19</f>
        <v>0</v>
      </c>
      <c r="R19" s="70"/>
    </row>
    <row r="20" spans="1:23" ht="15" thickBot="1" x14ac:dyDescent="0.25">
      <c r="A20" s="55" t="s">
        <v>84</v>
      </c>
      <c r="B20" s="71"/>
      <c r="C20" s="71">
        <f>C15+C18+C19</f>
        <v>23</v>
      </c>
      <c r="D20" s="71"/>
      <c r="E20" s="71"/>
      <c r="F20" s="71"/>
      <c r="G20" s="71"/>
      <c r="H20" s="71"/>
      <c r="I20" s="71"/>
      <c r="J20" s="71"/>
      <c r="K20" s="71"/>
      <c r="L20" s="71">
        <f>L15+L18+L19</f>
        <v>0</v>
      </c>
      <c r="M20" s="71"/>
      <c r="N20" s="71">
        <f>N15+N18+N19</f>
        <v>0</v>
      </c>
      <c r="O20" s="71"/>
      <c r="P20" s="71"/>
      <c r="Q20" s="71">
        <f>SUM(Q15,Q18:Q19)</f>
        <v>23</v>
      </c>
      <c r="R20" s="72"/>
    </row>
    <row r="21" spans="1:23" x14ac:dyDescent="0.2">
      <c r="C21" s="108"/>
      <c r="D21" s="108"/>
    </row>
    <row r="22" spans="1:23" ht="18" customHeight="1" x14ac:dyDescent="0.2">
      <c r="A22" s="116" t="s">
        <v>152</v>
      </c>
      <c r="B22" s="115"/>
      <c r="C22" s="115"/>
    </row>
    <row r="23" spans="1:23" x14ac:dyDescent="0.2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1:23" ht="15" x14ac:dyDescent="0.25">
      <c r="A24" s="1" t="s">
        <v>93</v>
      </c>
    </row>
    <row r="25" spans="1:23" ht="27.75" customHeight="1" x14ac:dyDescent="0.2">
      <c r="A25" s="152" t="s">
        <v>151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90"/>
      <c r="T25" s="90"/>
      <c r="U25" s="90"/>
      <c r="V25" s="90"/>
      <c r="W25" s="90"/>
    </row>
    <row r="26" spans="1:23" x14ac:dyDescent="0.2">
      <c r="A26" s="89"/>
      <c r="B26" s="89"/>
      <c r="C26" s="89"/>
      <c r="D26" s="89"/>
      <c r="E26" s="105"/>
      <c r="F26" s="105"/>
      <c r="G26" s="105"/>
      <c r="H26" s="105"/>
      <c r="I26" s="105"/>
      <c r="J26" s="105"/>
      <c r="K26" s="89"/>
      <c r="L26" s="89"/>
      <c r="M26" s="89"/>
      <c r="N26" s="89"/>
      <c r="O26" s="89"/>
      <c r="P26" s="89"/>
      <c r="Q26" s="89"/>
      <c r="R26" s="89"/>
    </row>
    <row r="27" spans="1:23" ht="15" x14ac:dyDescent="0.25">
      <c r="A27" s="1" t="s">
        <v>94</v>
      </c>
    </row>
    <row r="28" spans="1:23" ht="21" customHeight="1" x14ac:dyDescent="0.2">
      <c r="A28" s="149" t="s">
        <v>143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90"/>
      <c r="T28" s="90"/>
      <c r="U28" s="90"/>
      <c r="V28" s="90"/>
      <c r="W28" s="90"/>
    </row>
    <row r="33" spans="18:18" x14ac:dyDescent="0.2">
      <c r="R33" s="108"/>
    </row>
  </sheetData>
  <mergeCells count="12">
    <mergeCell ref="A28:R28"/>
    <mergeCell ref="E7:G7"/>
    <mergeCell ref="H7:J7"/>
    <mergeCell ref="A1:R1"/>
    <mergeCell ref="A2:R2"/>
    <mergeCell ref="A3:R3"/>
    <mergeCell ref="A4:R4"/>
    <mergeCell ref="A7:A8"/>
    <mergeCell ref="B7:D7"/>
    <mergeCell ref="K7:M7"/>
    <mergeCell ref="P7:R7"/>
    <mergeCell ref="A25:R25"/>
  </mergeCells>
  <printOptions horizontalCentered="1"/>
  <pageMargins left="0.7" right="0.7" top="0.66" bottom="0.66" header="0.3" footer="0.3"/>
  <pageSetup scale="52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80" zoomScaleNormal="100" zoomScaleSheetLayoutView="80" workbookViewId="0">
      <selection sqref="A1:M1"/>
    </sheetView>
  </sheetViews>
  <sheetFormatPr defaultColWidth="9.140625" defaultRowHeight="14.25" x14ac:dyDescent="0.2"/>
  <cols>
    <col min="1" max="1" width="44.42578125" style="5" customWidth="1"/>
    <col min="2" max="3" width="8.28515625" style="5" customWidth="1"/>
    <col min="4" max="4" width="12.7109375" style="5" customWidth="1"/>
    <col min="5" max="6" width="8.28515625" style="5" customWidth="1"/>
    <col min="7" max="7" width="12.7109375" style="5" customWidth="1"/>
    <col min="8" max="9" width="8.28515625" style="5" customWidth="1"/>
    <col min="10" max="10" width="12.7109375" style="5" customWidth="1"/>
    <col min="11" max="12" width="8.28515625" style="5" customWidth="1"/>
    <col min="13" max="13" width="12.7109375" style="5" customWidth="1"/>
    <col min="14" max="15" width="8.28515625" style="5" customWidth="1"/>
    <col min="16" max="16" width="12.7109375" style="5" customWidth="1"/>
    <col min="17" max="18" width="8.28515625" style="5" customWidth="1"/>
    <col min="19" max="19" width="12.7109375" style="5" customWidth="1"/>
    <col min="20" max="16384" width="9.140625" style="5"/>
  </cols>
  <sheetData>
    <row r="1" spans="1:19" ht="18" x14ac:dyDescent="0.25">
      <c r="A1" s="128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2"/>
      <c r="O1" s="2"/>
      <c r="P1" s="2"/>
      <c r="Q1" s="2"/>
      <c r="R1" s="2"/>
      <c r="S1" s="2"/>
    </row>
    <row r="2" spans="1:19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3"/>
      <c r="O2" s="3"/>
      <c r="P2" s="3"/>
      <c r="Q2" s="3"/>
      <c r="R2" s="3"/>
      <c r="S2" s="3"/>
    </row>
    <row r="3" spans="1:19" x14ac:dyDescent="0.2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6"/>
      <c r="O3" s="6"/>
      <c r="P3" s="6"/>
      <c r="Q3" s="6"/>
      <c r="R3" s="6"/>
      <c r="S3" s="6"/>
    </row>
    <row r="4" spans="1:19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4"/>
      <c r="O4" s="4"/>
      <c r="P4" s="4"/>
      <c r="Q4" s="4"/>
      <c r="R4" s="4"/>
      <c r="S4" s="4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4"/>
      <c r="O5" s="4"/>
      <c r="P5" s="4"/>
      <c r="Q5" s="4"/>
      <c r="R5" s="4"/>
      <c r="S5" s="4"/>
    </row>
    <row r="6" spans="1:19" ht="15" thickBo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"/>
      <c r="O6" s="4"/>
      <c r="P6" s="4"/>
      <c r="Q6" s="4"/>
      <c r="R6" s="4"/>
      <c r="S6" s="4"/>
    </row>
    <row r="7" spans="1:19" ht="15" x14ac:dyDescent="0.2">
      <c r="A7" s="131" t="s">
        <v>95</v>
      </c>
      <c r="B7" s="134" t="s">
        <v>105</v>
      </c>
      <c r="C7" s="134"/>
      <c r="D7" s="134"/>
      <c r="E7" s="134" t="s">
        <v>108</v>
      </c>
      <c r="F7" s="134"/>
      <c r="G7" s="134"/>
      <c r="H7" s="134" t="s">
        <v>103</v>
      </c>
      <c r="I7" s="134"/>
      <c r="J7" s="134"/>
      <c r="K7" s="134" t="s">
        <v>32</v>
      </c>
      <c r="L7" s="134"/>
      <c r="M7" s="135"/>
    </row>
    <row r="8" spans="1:19" ht="28.5" x14ac:dyDescent="0.2">
      <c r="A8" s="132"/>
      <c r="B8" s="7" t="s">
        <v>33</v>
      </c>
      <c r="C8" s="15" t="s">
        <v>34</v>
      </c>
      <c r="D8" s="7" t="s">
        <v>3</v>
      </c>
      <c r="E8" s="7" t="s">
        <v>33</v>
      </c>
      <c r="F8" s="7" t="s">
        <v>34</v>
      </c>
      <c r="G8" s="7" t="s">
        <v>3</v>
      </c>
      <c r="H8" s="7" t="s">
        <v>33</v>
      </c>
      <c r="I8" s="7" t="s">
        <v>34</v>
      </c>
      <c r="J8" s="7" t="s">
        <v>3</v>
      </c>
      <c r="K8" s="7" t="s">
        <v>33</v>
      </c>
      <c r="L8" s="7" t="s">
        <v>34</v>
      </c>
      <c r="M8" s="8" t="s">
        <v>3</v>
      </c>
    </row>
    <row r="9" spans="1:19" x14ac:dyDescent="0.2">
      <c r="A9" s="106" t="s">
        <v>144</v>
      </c>
      <c r="B9" s="62">
        <v>0</v>
      </c>
      <c r="C9" s="62">
        <v>0</v>
      </c>
      <c r="D9" s="111">
        <f>9570.014+253.206</f>
        <v>9823.2199999999993</v>
      </c>
      <c r="E9" s="62">
        <v>0</v>
      </c>
      <c r="F9" s="62">
        <v>0</v>
      </c>
      <c r="G9" s="111">
        <f>13643+115.277+99.8-626</f>
        <v>13232.076999999999</v>
      </c>
      <c r="H9" s="62">
        <v>0</v>
      </c>
      <c r="I9" s="62">
        <v>0</v>
      </c>
      <c r="J9" s="111">
        <v>13232</v>
      </c>
      <c r="K9" s="62">
        <f>H9-E9</f>
        <v>0</v>
      </c>
      <c r="L9" s="62">
        <f t="shared" ref="L9:M9" si="0">I9-F9</f>
        <v>0</v>
      </c>
      <c r="M9" s="63">
        <f t="shared" si="0"/>
        <v>-7.699999999931606E-2</v>
      </c>
    </row>
    <row r="10" spans="1:19" x14ac:dyDescent="0.2">
      <c r="A10" s="107" t="s">
        <v>145</v>
      </c>
      <c r="B10" s="18">
        <v>0</v>
      </c>
      <c r="C10" s="18">
        <v>0</v>
      </c>
      <c r="D10" s="86">
        <v>27.5</v>
      </c>
      <c r="E10" s="18">
        <v>0</v>
      </c>
      <c r="F10" s="18">
        <v>0</v>
      </c>
      <c r="G10" s="86">
        <v>27.5</v>
      </c>
      <c r="H10" s="18">
        <v>0</v>
      </c>
      <c r="I10" s="18">
        <v>0</v>
      </c>
      <c r="J10" s="86">
        <v>27.5</v>
      </c>
      <c r="K10" s="18">
        <f t="shared" ref="K10" si="1">H10-E10</f>
        <v>0</v>
      </c>
      <c r="L10" s="18">
        <f t="shared" ref="L10" si="2">I10-F10</f>
        <v>0</v>
      </c>
      <c r="M10" s="64">
        <f t="shared" ref="M10:M15" si="3">J10-G10</f>
        <v>0</v>
      </c>
    </row>
    <row r="11" spans="1:19" x14ac:dyDescent="0.2">
      <c r="A11" s="107" t="s">
        <v>146</v>
      </c>
      <c r="B11" s="18">
        <v>0</v>
      </c>
      <c r="C11" s="18">
        <v>0</v>
      </c>
      <c r="D11" s="86">
        <v>98.5</v>
      </c>
      <c r="E11" s="18">
        <v>0</v>
      </c>
      <c r="F11" s="18">
        <v>0</v>
      </c>
      <c r="G11" s="86">
        <v>27.5</v>
      </c>
      <c r="H11" s="18">
        <v>0</v>
      </c>
      <c r="I11" s="18">
        <v>0</v>
      </c>
      <c r="J11" s="86">
        <v>27.5</v>
      </c>
      <c r="K11" s="18">
        <f t="shared" ref="K11:K15" si="4">H11-E11</f>
        <v>0</v>
      </c>
      <c r="L11" s="18">
        <f t="shared" ref="L11:L15" si="5">I11-F11</f>
        <v>0</v>
      </c>
      <c r="M11" s="64">
        <f t="shared" si="3"/>
        <v>0</v>
      </c>
    </row>
    <row r="12" spans="1:19" x14ac:dyDescent="0.2">
      <c r="A12" s="107" t="s">
        <v>147</v>
      </c>
      <c r="B12" s="69">
        <v>0</v>
      </c>
      <c r="C12" s="69">
        <v>0</v>
      </c>
      <c r="D12" s="86">
        <v>227.92500000000001</v>
      </c>
      <c r="E12" s="69">
        <v>0</v>
      </c>
      <c r="F12" s="69">
        <v>0</v>
      </c>
      <c r="G12" s="86">
        <v>0</v>
      </c>
      <c r="H12" s="69">
        <v>0</v>
      </c>
      <c r="I12" s="69">
        <v>0</v>
      </c>
      <c r="J12" s="86">
        <v>0</v>
      </c>
      <c r="K12" s="18">
        <f t="shared" si="4"/>
        <v>0</v>
      </c>
      <c r="L12" s="18">
        <f t="shared" si="5"/>
        <v>0</v>
      </c>
      <c r="M12" s="64">
        <f t="shared" si="3"/>
        <v>0</v>
      </c>
    </row>
    <row r="13" spans="1:19" x14ac:dyDescent="0.2">
      <c r="A13" s="107" t="s">
        <v>148</v>
      </c>
      <c r="B13" s="69">
        <v>0</v>
      </c>
      <c r="C13" s="69">
        <v>0</v>
      </c>
      <c r="D13" s="86">
        <v>0</v>
      </c>
      <c r="E13" s="69">
        <v>0</v>
      </c>
      <c r="F13" s="69">
        <v>0</v>
      </c>
      <c r="G13" s="86">
        <v>719.05600000000004</v>
      </c>
      <c r="H13" s="69">
        <v>0</v>
      </c>
      <c r="I13" s="69">
        <v>0</v>
      </c>
      <c r="J13" s="86">
        <f>500-77</f>
        <v>423</v>
      </c>
      <c r="K13" s="18">
        <f t="shared" si="4"/>
        <v>0</v>
      </c>
      <c r="L13" s="18">
        <f t="shared" si="5"/>
        <v>0</v>
      </c>
      <c r="M13" s="64">
        <f t="shared" si="3"/>
        <v>-296.05600000000004</v>
      </c>
    </row>
    <row r="14" spans="1:19" x14ac:dyDescent="0.2">
      <c r="A14" s="107" t="s">
        <v>149</v>
      </c>
      <c r="B14" s="69">
        <v>0</v>
      </c>
      <c r="C14" s="69">
        <v>0</v>
      </c>
      <c r="D14" s="86">
        <v>0</v>
      </c>
      <c r="E14" s="69">
        <v>0</v>
      </c>
      <c r="F14" s="69">
        <v>0</v>
      </c>
      <c r="G14" s="86">
        <v>2.5</v>
      </c>
      <c r="H14" s="69">
        <v>0</v>
      </c>
      <c r="I14" s="69">
        <v>0</v>
      </c>
      <c r="J14" s="86">
        <v>0</v>
      </c>
      <c r="K14" s="18">
        <f t="shared" si="4"/>
        <v>0</v>
      </c>
      <c r="L14" s="18">
        <f t="shared" si="5"/>
        <v>0</v>
      </c>
      <c r="M14" s="64">
        <f t="shared" si="3"/>
        <v>-2.5</v>
      </c>
    </row>
    <row r="15" spans="1:19" x14ac:dyDescent="0.2">
      <c r="A15" s="107" t="s">
        <v>150</v>
      </c>
      <c r="B15" s="109">
        <v>0</v>
      </c>
      <c r="C15" s="109">
        <v>0</v>
      </c>
      <c r="D15" s="86">
        <f>14914.527-10177+4675</f>
        <v>9412.527</v>
      </c>
      <c r="E15" s="69">
        <v>0</v>
      </c>
      <c r="F15" s="69">
        <v>0</v>
      </c>
      <c r="G15" s="86">
        <f>2001.11-99.8</f>
        <v>1901.31</v>
      </c>
      <c r="H15" s="109">
        <v>0</v>
      </c>
      <c r="I15" s="109">
        <v>0</v>
      </c>
      <c r="J15" s="86">
        <v>0</v>
      </c>
      <c r="K15" s="18">
        <f t="shared" si="4"/>
        <v>0</v>
      </c>
      <c r="L15" s="18">
        <f t="shared" si="5"/>
        <v>0</v>
      </c>
      <c r="M15" s="64">
        <f t="shared" si="3"/>
        <v>-1901.31</v>
      </c>
    </row>
    <row r="16" spans="1:19" ht="15" x14ac:dyDescent="0.25">
      <c r="A16" s="9" t="s">
        <v>91</v>
      </c>
      <c r="B16" s="65">
        <f>SUM(B9:B15)</f>
        <v>0</v>
      </c>
      <c r="C16" s="65">
        <f>SUM(C9:C15)</f>
        <v>0</v>
      </c>
      <c r="D16" s="123">
        <f>SUM(D9:D15)</f>
        <v>19589.671999999999</v>
      </c>
      <c r="E16" s="65">
        <f>SUM(E9:E14)</f>
        <v>0</v>
      </c>
      <c r="F16" s="65">
        <f>SUM(F9:F14)</f>
        <v>0</v>
      </c>
      <c r="G16" s="65">
        <f>SUM(G9:G15)</f>
        <v>15909.942999999999</v>
      </c>
      <c r="H16" s="65">
        <f>SUM(H9:H15)</f>
        <v>0</v>
      </c>
      <c r="I16" s="65">
        <f>SUM(I9:I15)</f>
        <v>0</v>
      </c>
      <c r="J16" s="65">
        <f>SUM(J9:J15)</f>
        <v>13710</v>
      </c>
      <c r="K16" s="65">
        <f>SUM(K9:K14)</f>
        <v>0</v>
      </c>
      <c r="L16" s="65">
        <f>SUM(L9:L14)</f>
        <v>0</v>
      </c>
      <c r="M16" s="66">
        <f>SUM(M9:M15)</f>
        <v>-2199.9429999999993</v>
      </c>
    </row>
    <row r="17" spans="1:13" ht="15" thickBot="1" x14ac:dyDescent="0.25"/>
    <row r="18" spans="1:13" ht="18" customHeight="1" x14ac:dyDescent="0.2">
      <c r="A18" s="131" t="s">
        <v>87</v>
      </c>
      <c r="B18" s="134" t="s">
        <v>105</v>
      </c>
      <c r="C18" s="134"/>
      <c r="D18" s="134"/>
      <c r="E18" s="134" t="s">
        <v>108</v>
      </c>
      <c r="F18" s="134"/>
      <c r="G18" s="134"/>
      <c r="H18" s="134" t="s">
        <v>103</v>
      </c>
      <c r="I18" s="134"/>
      <c r="J18" s="134"/>
      <c r="K18" s="134" t="s">
        <v>32</v>
      </c>
      <c r="L18" s="134"/>
      <c r="M18" s="135"/>
    </row>
    <row r="19" spans="1:13" ht="28.5" x14ac:dyDescent="0.2">
      <c r="A19" s="132"/>
      <c r="B19" s="7" t="s">
        <v>33</v>
      </c>
      <c r="C19" s="15" t="s">
        <v>34</v>
      </c>
      <c r="D19" s="7" t="s">
        <v>3</v>
      </c>
      <c r="E19" s="7" t="s">
        <v>33</v>
      </c>
      <c r="F19" s="7" t="s">
        <v>34</v>
      </c>
      <c r="G19" s="7" t="s">
        <v>3</v>
      </c>
      <c r="H19" s="7" t="s">
        <v>33</v>
      </c>
      <c r="I19" s="7" t="s">
        <v>34</v>
      </c>
      <c r="J19" s="7" t="s">
        <v>3</v>
      </c>
      <c r="K19" s="7" t="s">
        <v>33</v>
      </c>
      <c r="L19" s="7" t="s">
        <v>34</v>
      </c>
      <c r="M19" s="8" t="s">
        <v>3</v>
      </c>
    </row>
    <row r="20" spans="1:13" x14ac:dyDescent="0.2">
      <c r="A20" s="106" t="s">
        <v>144</v>
      </c>
      <c r="B20" s="62">
        <v>0</v>
      </c>
      <c r="C20" s="62">
        <v>0</v>
      </c>
      <c r="D20" s="62">
        <f>11077+250</f>
        <v>11327</v>
      </c>
      <c r="E20" s="62">
        <v>0</v>
      </c>
      <c r="F20" s="62">
        <v>0</v>
      </c>
      <c r="G20" s="111">
        <f>13643+115.277+99.8-626</f>
        <v>13232.076999999999</v>
      </c>
      <c r="H20" s="62">
        <v>0</v>
      </c>
      <c r="I20" s="62">
        <v>0</v>
      </c>
      <c r="J20" s="111">
        <v>13232</v>
      </c>
      <c r="K20" s="62">
        <f>H20-E20</f>
        <v>0</v>
      </c>
      <c r="L20" s="62">
        <f t="shared" ref="L20:L26" si="6">I20-F20</f>
        <v>0</v>
      </c>
      <c r="M20" s="63">
        <f t="shared" ref="M20:M26" si="7">J20-G20</f>
        <v>-7.699999999931606E-2</v>
      </c>
    </row>
    <row r="21" spans="1:13" x14ac:dyDescent="0.2">
      <c r="A21" s="107" t="s">
        <v>145</v>
      </c>
      <c r="B21" s="18">
        <v>0</v>
      </c>
      <c r="C21" s="18">
        <v>0</v>
      </c>
      <c r="D21" s="18">
        <v>28</v>
      </c>
      <c r="E21" s="18">
        <v>0</v>
      </c>
      <c r="F21" s="18">
        <v>0</v>
      </c>
      <c r="G21" s="86">
        <v>27.5</v>
      </c>
      <c r="H21" s="18">
        <v>0</v>
      </c>
      <c r="I21" s="18">
        <v>0</v>
      </c>
      <c r="J21" s="86">
        <v>27.5</v>
      </c>
      <c r="K21" s="18">
        <f t="shared" ref="K21:K26" si="8">H21-E21</f>
        <v>0</v>
      </c>
      <c r="L21" s="18">
        <f t="shared" si="6"/>
        <v>0</v>
      </c>
      <c r="M21" s="64">
        <f t="shared" si="7"/>
        <v>0</v>
      </c>
    </row>
    <row r="22" spans="1:13" x14ac:dyDescent="0.2">
      <c r="A22" s="107" t="s">
        <v>146</v>
      </c>
      <c r="B22" s="18">
        <v>0</v>
      </c>
      <c r="C22" s="18">
        <v>0</v>
      </c>
      <c r="D22" s="18">
        <v>99</v>
      </c>
      <c r="E22" s="18">
        <v>0</v>
      </c>
      <c r="F22" s="18">
        <v>0</v>
      </c>
      <c r="G22" s="86">
        <v>27.5</v>
      </c>
      <c r="H22" s="18">
        <v>0</v>
      </c>
      <c r="I22" s="18">
        <v>0</v>
      </c>
      <c r="J22" s="86">
        <v>27.5</v>
      </c>
      <c r="K22" s="18">
        <f t="shared" ref="K22:K23" si="9">H22-E22</f>
        <v>0</v>
      </c>
      <c r="L22" s="18">
        <f t="shared" ref="L22:L23" si="10">I22-F22</f>
        <v>0</v>
      </c>
      <c r="M22" s="64">
        <f t="shared" si="7"/>
        <v>0</v>
      </c>
    </row>
    <row r="23" spans="1:13" x14ac:dyDescent="0.2">
      <c r="A23" s="107" t="s">
        <v>147</v>
      </c>
      <c r="B23" s="18">
        <v>0</v>
      </c>
      <c r="C23" s="18">
        <v>0</v>
      </c>
      <c r="D23" s="18">
        <v>228</v>
      </c>
      <c r="E23" s="18">
        <v>0</v>
      </c>
      <c r="F23" s="18">
        <v>0</v>
      </c>
      <c r="G23" s="86">
        <v>0</v>
      </c>
      <c r="H23" s="18">
        <v>0</v>
      </c>
      <c r="I23" s="18">
        <v>0</v>
      </c>
      <c r="J23" s="86">
        <v>0</v>
      </c>
      <c r="K23" s="18">
        <f t="shared" si="9"/>
        <v>0</v>
      </c>
      <c r="L23" s="18">
        <f t="shared" si="10"/>
        <v>0</v>
      </c>
      <c r="M23" s="64">
        <f t="shared" si="7"/>
        <v>0</v>
      </c>
    </row>
    <row r="24" spans="1:13" x14ac:dyDescent="0.2">
      <c r="A24" s="107" t="s">
        <v>148</v>
      </c>
      <c r="B24" s="18">
        <v>0</v>
      </c>
      <c r="C24" s="18">
        <v>0</v>
      </c>
      <c r="D24" s="18">
        <v>420</v>
      </c>
      <c r="E24" s="18">
        <v>0</v>
      </c>
      <c r="F24" s="18">
        <v>0</v>
      </c>
      <c r="G24" s="86">
        <v>719.05600000000004</v>
      </c>
      <c r="H24" s="18">
        <v>0</v>
      </c>
      <c r="I24" s="18">
        <v>0</v>
      </c>
      <c r="J24" s="86">
        <f>500-77</f>
        <v>423</v>
      </c>
      <c r="K24" s="18">
        <f t="shared" si="8"/>
        <v>0</v>
      </c>
      <c r="L24" s="18">
        <f t="shared" si="6"/>
        <v>0</v>
      </c>
      <c r="M24" s="64">
        <f t="shared" si="7"/>
        <v>-296.05600000000004</v>
      </c>
    </row>
    <row r="25" spans="1:13" x14ac:dyDescent="0.2">
      <c r="A25" s="107" t="s">
        <v>149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86">
        <v>2.5</v>
      </c>
      <c r="H25" s="69">
        <v>0</v>
      </c>
      <c r="I25" s="69">
        <v>0</v>
      </c>
      <c r="J25" s="86">
        <v>0</v>
      </c>
      <c r="K25" s="69">
        <f t="shared" si="8"/>
        <v>0</v>
      </c>
      <c r="L25" s="69">
        <f t="shared" si="6"/>
        <v>0</v>
      </c>
      <c r="M25" s="64">
        <f t="shared" si="7"/>
        <v>-2.5</v>
      </c>
    </row>
    <row r="26" spans="1:13" x14ac:dyDescent="0.2">
      <c r="A26" s="107" t="s">
        <v>150</v>
      </c>
      <c r="B26" s="73">
        <v>0</v>
      </c>
      <c r="C26" s="73">
        <v>0</v>
      </c>
      <c r="D26" s="73">
        <v>99</v>
      </c>
      <c r="E26" s="73">
        <v>0</v>
      </c>
      <c r="F26" s="73">
        <v>0</v>
      </c>
      <c r="G26" s="86">
        <f>2001.11-99.8</f>
        <v>1901.31</v>
      </c>
      <c r="H26" s="73">
        <v>0</v>
      </c>
      <c r="I26" s="73">
        <v>0</v>
      </c>
      <c r="J26" s="86">
        <v>0</v>
      </c>
      <c r="K26" s="73">
        <f t="shared" si="8"/>
        <v>0</v>
      </c>
      <c r="L26" s="73">
        <f t="shared" si="6"/>
        <v>0</v>
      </c>
      <c r="M26" s="74">
        <f t="shared" si="7"/>
        <v>-1901.31</v>
      </c>
    </row>
    <row r="27" spans="1:13" ht="15" x14ac:dyDescent="0.25">
      <c r="A27" s="9" t="s">
        <v>91</v>
      </c>
      <c r="B27" s="65">
        <f>SUM(B20:B26)</f>
        <v>0</v>
      </c>
      <c r="C27" s="65">
        <f t="shared" ref="C27:M27" si="11">SUM(C20:C26)</f>
        <v>0</v>
      </c>
      <c r="D27" s="65">
        <f t="shared" si="11"/>
        <v>12201</v>
      </c>
      <c r="E27" s="65">
        <f t="shared" si="11"/>
        <v>0</v>
      </c>
      <c r="F27" s="65">
        <f t="shared" si="11"/>
        <v>0</v>
      </c>
      <c r="G27" s="65">
        <f t="shared" si="11"/>
        <v>15909.942999999999</v>
      </c>
      <c r="H27" s="65">
        <f t="shared" si="11"/>
        <v>0</v>
      </c>
      <c r="I27" s="65">
        <f t="shared" si="11"/>
        <v>0</v>
      </c>
      <c r="J27" s="65">
        <f t="shared" si="11"/>
        <v>13710</v>
      </c>
      <c r="K27" s="65">
        <f t="shared" si="11"/>
        <v>0</v>
      </c>
      <c r="L27" s="65">
        <f t="shared" si="11"/>
        <v>0</v>
      </c>
      <c r="M27" s="66">
        <f t="shared" si="11"/>
        <v>-2199.9429999999993</v>
      </c>
    </row>
    <row r="30" spans="1:13" ht="15" x14ac:dyDescent="0.25">
      <c r="C30" s="1"/>
      <c r="D30" s="110"/>
      <c r="E30" s="110"/>
      <c r="F30" s="110"/>
      <c r="G30" s="110"/>
      <c r="H30" s="110"/>
      <c r="I30" s="110"/>
      <c r="J30" s="110"/>
    </row>
    <row r="31" spans="1:13" x14ac:dyDescent="0.2">
      <c r="D31" s="108"/>
      <c r="G31" s="108"/>
      <c r="J31" s="108"/>
    </row>
    <row r="32" spans="1:13" x14ac:dyDescent="0.2">
      <c r="D32" s="108"/>
    </row>
    <row r="35" spans="3:10" ht="15" x14ac:dyDescent="0.25">
      <c r="C35" s="1"/>
      <c r="D35" s="110"/>
      <c r="E35" s="110"/>
      <c r="F35" s="110"/>
      <c r="G35" s="110"/>
      <c r="H35" s="110"/>
      <c r="I35" s="110"/>
      <c r="J35" s="110"/>
    </row>
    <row r="36" spans="3:10" x14ac:dyDescent="0.2">
      <c r="D36" s="108"/>
      <c r="G36" s="108"/>
      <c r="J36" s="108"/>
    </row>
  </sheetData>
  <mergeCells count="16">
    <mergeCell ref="A18:A19"/>
    <mergeCell ref="B18:D18"/>
    <mergeCell ref="E18:G18"/>
    <mergeCell ref="H18:J18"/>
    <mergeCell ref="K18:M18"/>
    <mergeCell ref="A7:A8"/>
    <mergeCell ref="B7:D7"/>
    <mergeCell ref="E7:G7"/>
    <mergeCell ref="H7:J7"/>
    <mergeCell ref="K7:M7"/>
    <mergeCell ref="A6:M6"/>
    <mergeCell ref="A1:M1"/>
    <mergeCell ref="A2:M2"/>
    <mergeCell ref="A3:M3"/>
    <mergeCell ref="A4:M4"/>
    <mergeCell ref="A5:M5"/>
  </mergeCells>
  <printOptions horizontalCentered="1"/>
  <pageMargins left="0.7" right="0.7" top="0.75" bottom="0.75" header="0.3" footer="0.3"/>
  <pageSetup scale="70" orientation="landscape" r:id="rId1"/>
  <headerFooter>
    <oddHeader>&amp;L&amp;"Arial,Bold"&amp;12H. Summary of Reimbursable Resources</oddHeader>
    <oddFooter>&amp;C&amp;"Arial,Regular"Exhibit H - Summary of Reimbursable Resources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80" zoomScaleNormal="100" zoomScaleSheetLayoutView="80" workbookViewId="0">
      <selection sqref="A1:J1"/>
    </sheetView>
  </sheetViews>
  <sheetFormatPr defaultColWidth="9.140625" defaultRowHeight="14.25" x14ac:dyDescent="0.2"/>
  <cols>
    <col min="1" max="1" width="45.85546875" style="5" customWidth="1"/>
    <col min="2" max="9" width="13.7109375" style="5" customWidth="1"/>
    <col min="10" max="10" width="15" style="5" customWidth="1"/>
    <col min="11" max="12" width="8.28515625" style="5" customWidth="1"/>
    <col min="13" max="13" width="12.7109375" style="5" customWidth="1"/>
    <col min="14" max="15" width="8.28515625" style="5" customWidth="1"/>
    <col min="16" max="16" width="12.7109375" style="5" customWidth="1"/>
    <col min="17" max="16384" width="9.140625" style="5"/>
  </cols>
  <sheetData>
    <row r="1" spans="1:16" ht="18" x14ac:dyDescent="0.25">
      <c r="A1" s="128" t="s">
        <v>35</v>
      </c>
      <c r="B1" s="128"/>
      <c r="C1" s="128"/>
      <c r="D1" s="128"/>
      <c r="E1" s="128"/>
      <c r="F1" s="128"/>
      <c r="G1" s="128"/>
      <c r="H1" s="128"/>
      <c r="I1" s="128"/>
      <c r="J1" s="128"/>
      <c r="K1" s="2"/>
      <c r="L1" s="2"/>
      <c r="M1" s="2"/>
      <c r="N1" s="2"/>
      <c r="O1" s="2"/>
      <c r="P1" s="2"/>
    </row>
    <row r="2" spans="1:16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129"/>
      <c r="K2" s="3"/>
      <c r="L2" s="3"/>
      <c r="M2" s="3"/>
      <c r="N2" s="3"/>
      <c r="O2" s="3"/>
      <c r="P2" s="3"/>
    </row>
    <row r="3" spans="1:16" x14ac:dyDescent="0.2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6"/>
      <c r="L3" s="6"/>
      <c r="M3" s="6"/>
      <c r="N3" s="6"/>
      <c r="O3" s="6"/>
      <c r="P3" s="6"/>
    </row>
    <row r="4" spans="1:16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4"/>
      <c r="L4" s="4"/>
      <c r="M4" s="4"/>
      <c r="N4" s="4"/>
      <c r="O4" s="4"/>
      <c r="P4" s="4"/>
    </row>
    <row r="5" spans="1:16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4"/>
      <c r="L5" s="4"/>
      <c r="M5" s="4"/>
      <c r="N5" s="4"/>
      <c r="O5" s="4"/>
      <c r="P5" s="4"/>
    </row>
    <row r="6" spans="1:16" ht="15" thickBo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4"/>
      <c r="L6" s="4"/>
      <c r="M6" s="4"/>
      <c r="N6" s="4"/>
      <c r="O6" s="4"/>
      <c r="P6" s="4"/>
    </row>
    <row r="7" spans="1:16" s="16" customFormat="1" ht="48" customHeight="1" x14ac:dyDescent="0.2">
      <c r="A7" s="138" t="s">
        <v>37</v>
      </c>
      <c r="B7" s="153" t="s">
        <v>128</v>
      </c>
      <c r="C7" s="137"/>
      <c r="D7" s="153" t="s">
        <v>129</v>
      </c>
      <c r="E7" s="137"/>
      <c r="F7" s="151" t="s">
        <v>103</v>
      </c>
      <c r="G7" s="144"/>
      <c r="H7" s="144"/>
      <c r="I7" s="144"/>
      <c r="J7" s="154"/>
    </row>
    <row r="8" spans="1:16" s="16" customFormat="1" ht="28.5" x14ac:dyDescent="0.2">
      <c r="A8" s="140"/>
      <c r="B8" s="35" t="s">
        <v>2</v>
      </c>
      <c r="C8" s="35" t="s">
        <v>33</v>
      </c>
      <c r="D8" s="35" t="s">
        <v>2</v>
      </c>
      <c r="E8" s="35" t="s">
        <v>33</v>
      </c>
      <c r="F8" s="35" t="s">
        <v>36</v>
      </c>
      <c r="G8" s="35" t="s">
        <v>10</v>
      </c>
      <c r="H8" s="61" t="s">
        <v>11</v>
      </c>
      <c r="I8" s="35" t="s">
        <v>42</v>
      </c>
      <c r="J8" s="36" t="s">
        <v>43</v>
      </c>
    </row>
    <row r="9" spans="1:16" x14ac:dyDescent="0.2">
      <c r="A9" s="37" t="s">
        <v>38</v>
      </c>
      <c r="B9" s="18">
        <v>12</v>
      </c>
      <c r="C9" s="18">
        <v>0</v>
      </c>
      <c r="D9" s="18">
        <v>12</v>
      </c>
      <c r="E9" s="18">
        <v>0</v>
      </c>
      <c r="F9" s="18">
        <v>0</v>
      </c>
      <c r="G9" s="18">
        <v>0</v>
      </c>
      <c r="H9" s="18">
        <v>0</v>
      </c>
      <c r="I9" s="18">
        <f t="shared" ref="I9:I16" si="0">D9+F9+G9+H9</f>
        <v>12</v>
      </c>
      <c r="J9" s="64">
        <v>0</v>
      </c>
    </row>
    <row r="10" spans="1:16" x14ac:dyDescent="0.2">
      <c r="A10" s="37" t="s">
        <v>39</v>
      </c>
      <c r="B10" s="18">
        <v>1</v>
      </c>
      <c r="C10" s="18">
        <v>0</v>
      </c>
      <c r="D10" s="18">
        <v>1</v>
      </c>
      <c r="E10" s="18">
        <v>0</v>
      </c>
      <c r="F10" s="18">
        <v>0</v>
      </c>
      <c r="G10" s="18">
        <v>0</v>
      </c>
      <c r="H10" s="18">
        <v>0</v>
      </c>
      <c r="I10" s="18">
        <f t="shared" si="0"/>
        <v>1</v>
      </c>
      <c r="J10" s="64">
        <v>0</v>
      </c>
    </row>
    <row r="11" spans="1:16" x14ac:dyDescent="0.2">
      <c r="A11" s="37" t="s">
        <v>40</v>
      </c>
      <c r="B11" s="18">
        <v>4</v>
      </c>
      <c r="C11" s="18">
        <v>0</v>
      </c>
      <c r="D11" s="18">
        <v>4</v>
      </c>
      <c r="E11" s="18">
        <v>0</v>
      </c>
      <c r="F11" s="18">
        <v>0</v>
      </c>
      <c r="G11" s="18">
        <v>0</v>
      </c>
      <c r="H11" s="18">
        <v>0</v>
      </c>
      <c r="I11" s="18">
        <f t="shared" si="0"/>
        <v>4</v>
      </c>
      <c r="J11" s="64">
        <v>0</v>
      </c>
    </row>
    <row r="12" spans="1:16" x14ac:dyDescent="0.2">
      <c r="A12" s="37" t="s">
        <v>41</v>
      </c>
      <c r="B12" s="18">
        <v>6</v>
      </c>
      <c r="C12" s="18">
        <v>0</v>
      </c>
      <c r="D12" s="18">
        <v>6</v>
      </c>
      <c r="E12" s="18">
        <v>0</v>
      </c>
      <c r="F12" s="18">
        <v>0</v>
      </c>
      <c r="G12" s="18">
        <v>0</v>
      </c>
      <c r="H12" s="18">
        <v>0</v>
      </c>
      <c r="I12" s="18">
        <f t="shared" si="0"/>
        <v>6</v>
      </c>
      <c r="J12" s="64">
        <v>0</v>
      </c>
    </row>
    <row r="13" spans="1:16" ht="15" x14ac:dyDescent="0.25">
      <c r="A13" s="40" t="s">
        <v>4</v>
      </c>
      <c r="B13" s="65">
        <f t="shared" ref="B13:J13" si="1">SUM(B9:B12)</f>
        <v>23</v>
      </c>
      <c r="C13" s="65">
        <f t="shared" si="1"/>
        <v>0</v>
      </c>
      <c r="D13" s="65">
        <f t="shared" si="1"/>
        <v>23</v>
      </c>
      <c r="E13" s="65">
        <f t="shared" si="1"/>
        <v>0</v>
      </c>
      <c r="F13" s="65">
        <f t="shared" si="1"/>
        <v>0</v>
      </c>
      <c r="G13" s="65">
        <f t="shared" si="1"/>
        <v>0</v>
      </c>
      <c r="H13" s="65">
        <f t="shared" si="1"/>
        <v>0</v>
      </c>
      <c r="I13" s="65">
        <f t="shared" si="1"/>
        <v>23</v>
      </c>
      <c r="J13" s="66">
        <f t="shared" si="1"/>
        <v>0</v>
      </c>
    </row>
    <row r="14" spans="1:16" x14ac:dyDescent="0.2">
      <c r="A14" s="38" t="s">
        <v>44</v>
      </c>
      <c r="B14" s="67">
        <v>23</v>
      </c>
      <c r="C14" s="67">
        <v>0</v>
      </c>
      <c r="D14" s="67">
        <v>23</v>
      </c>
      <c r="E14" s="67">
        <v>0</v>
      </c>
      <c r="F14" s="67">
        <v>0</v>
      </c>
      <c r="G14" s="67">
        <v>0</v>
      </c>
      <c r="H14" s="67">
        <f>SUM(H9:H13)</f>
        <v>0</v>
      </c>
      <c r="I14" s="67">
        <f t="shared" si="0"/>
        <v>23</v>
      </c>
      <c r="J14" s="68">
        <v>0</v>
      </c>
    </row>
    <row r="15" spans="1:16" x14ac:dyDescent="0.2">
      <c r="A15" s="39" t="s">
        <v>45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f>SUM(H9:H14)</f>
        <v>0</v>
      </c>
      <c r="I15" s="18">
        <f t="shared" si="0"/>
        <v>0</v>
      </c>
      <c r="J15" s="64">
        <v>0</v>
      </c>
    </row>
    <row r="16" spans="1:16" x14ac:dyDescent="0.2">
      <c r="A16" s="39" t="s">
        <v>46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f>SUM(H10:H15)</f>
        <v>0</v>
      </c>
      <c r="I16" s="18">
        <f t="shared" si="0"/>
        <v>0</v>
      </c>
      <c r="J16" s="64">
        <v>0</v>
      </c>
    </row>
    <row r="17" spans="1:10" ht="15" x14ac:dyDescent="0.25">
      <c r="A17" s="40" t="s">
        <v>4</v>
      </c>
      <c r="B17" s="65">
        <f>SUM(B14:B16)</f>
        <v>23</v>
      </c>
      <c r="C17" s="65">
        <f t="shared" ref="C17:J17" si="2">SUM(C14:C16)</f>
        <v>0</v>
      </c>
      <c r="D17" s="65">
        <f t="shared" si="2"/>
        <v>23</v>
      </c>
      <c r="E17" s="65">
        <f t="shared" si="2"/>
        <v>0</v>
      </c>
      <c r="F17" s="65">
        <f t="shared" si="2"/>
        <v>0</v>
      </c>
      <c r="G17" s="65">
        <f t="shared" si="2"/>
        <v>0</v>
      </c>
      <c r="H17" s="65">
        <f t="shared" si="2"/>
        <v>0</v>
      </c>
      <c r="I17" s="65">
        <f t="shared" si="2"/>
        <v>23</v>
      </c>
      <c r="J17" s="66">
        <f t="shared" si="2"/>
        <v>0</v>
      </c>
    </row>
    <row r="18" spans="1:10" x14ac:dyDescent="0.2">
      <c r="A18" s="85" t="s">
        <v>109</v>
      </c>
    </row>
    <row r="19" spans="1:10" x14ac:dyDescent="0.2">
      <c r="A19" s="85"/>
    </row>
  </sheetData>
  <mergeCells count="10">
    <mergeCell ref="B7:C7"/>
    <mergeCell ref="D7:E7"/>
    <mergeCell ref="F7:J7"/>
    <mergeCell ref="A1:J1"/>
    <mergeCell ref="A2:J2"/>
    <mergeCell ref="A3:J3"/>
    <mergeCell ref="A4:J4"/>
    <mergeCell ref="A5:J5"/>
    <mergeCell ref="A7:A8"/>
    <mergeCell ref="A6:J6"/>
  </mergeCells>
  <printOptions horizontalCentered="1"/>
  <pageMargins left="0.7" right="0.7" top="0.75" bottom="0.75" header="0.3" footer="0.3"/>
  <pageSetup scale="71" orientation="landscape" r:id="rId1"/>
  <headerFooter>
    <oddHeader>&amp;L&amp;"Arial,Bold"&amp;12I. Detail of Permanent Positions by Category</oddHeader>
    <oddFooter>&amp;C&amp;"Arial,Regular"Exhibit I - Details of Permanent Positions by Category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="9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I1"/>
    </sheetView>
  </sheetViews>
  <sheetFormatPr defaultColWidth="9.140625" defaultRowHeight="14.25" x14ac:dyDescent="0.2"/>
  <cols>
    <col min="1" max="1" width="86.5703125" style="5" customWidth="1"/>
    <col min="2" max="2" width="8.28515625" style="5" customWidth="1"/>
    <col min="3" max="3" width="12.7109375" style="5" customWidth="1"/>
    <col min="4" max="4" width="8.28515625" style="5" customWidth="1"/>
    <col min="5" max="5" width="12.7109375" style="5" customWidth="1"/>
    <col min="6" max="6" width="8.28515625" style="5" customWidth="1"/>
    <col min="7" max="7" width="12.7109375" style="5" customWidth="1"/>
    <col min="8" max="8" width="8.28515625" style="5" customWidth="1"/>
    <col min="9" max="9" width="12.7109375" style="5" customWidth="1"/>
    <col min="10" max="11" width="8.28515625" style="5" customWidth="1"/>
    <col min="12" max="12" width="12.7109375" style="5" customWidth="1"/>
    <col min="13" max="14" width="8.28515625" style="5" customWidth="1"/>
    <col min="15" max="15" width="12.7109375" style="5" customWidth="1"/>
    <col min="16" max="16384" width="9.140625" style="5"/>
  </cols>
  <sheetData>
    <row r="1" spans="1:15" ht="18" x14ac:dyDescent="0.25">
      <c r="A1" s="128" t="s">
        <v>47</v>
      </c>
      <c r="B1" s="128"/>
      <c r="C1" s="128"/>
      <c r="D1" s="128"/>
      <c r="E1" s="128"/>
      <c r="F1" s="128"/>
      <c r="G1" s="128"/>
      <c r="H1" s="128"/>
      <c r="I1" s="128"/>
      <c r="J1" s="2"/>
      <c r="K1" s="2"/>
      <c r="L1" s="2"/>
      <c r="M1" s="2"/>
      <c r="N1" s="2"/>
      <c r="O1" s="2"/>
    </row>
    <row r="2" spans="1:15" ht="15" x14ac:dyDescent="0.2">
      <c r="A2" s="129" t="s">
        <v>134</v>
      </c>
      <c r="B2" s="129"/>
      <c r="C2" s="129"/>
      <c r="D2" s="129"/>
      <c r="E2" s="129"/>
      <c r="F2" s="129"/>
      <c r="G2" s="129"/>
      <c r="H2" s="129"/>
      <c r="I2" s="129"/>
      <c r="J2" s="3"/>
      <c r="K2" s="3"/>
      <c r="L2" s="3"/>
      <c r="M2" s="3"/>
      <c r="N2" s="3"/>
      <c r="O2" s="3"/>
    </row>
    <row r="3" spans="1:15" x14ac:dyDescent="0.2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6"/>
      <c r="K3" s="6"/>
      <c r="L3" s="6"/>
      <c r="M3" s="6"/>
      <c r="N3" s="6"/>
      <c r="O3" s="6"/>
    </row>
    <row r="4" spans="1:15" x14ac:dyDescent="0.2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4"/>
      <c r="K4" s="4"/>
      <c r="L4" s="4"/>
      <c r="M4" s="4"/>
      <c r="N4" s="4"/>
      <c r="O4" s="4"/>
    </row>
    <row r="5" spans="1:15" ht="15" thickBo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4"/>
      <c r="K5" s="4"/>
      <c r="L5" s="4"/>
      <c r="M5" s="4"/>
      <c r="N5" s="4"/>
      <c r="O5" s="4"/>
    </row>
    <row r="6" spans="1:15" ht="15" x14ac:dyDescent="0.2">
      <c r="A6" s="131" t="s">
        <v>48</v>
      </c>
      <c r="B6" s="134" t="s">
        <v>105</v>
      </c>
      <c r="C6" s="134"/>
      <c r="D6" s="134" t="s">
        <v>107</v>
      </c>
      <c r="E6" s="134"/>
      <c r="F6" s="134" t="s">
        <v>103</v>
      </c>
      <c r="G6" s="134"/>
      <c r="H6" s="134" t="s">
        <v>32</v>
      </c>
      <c r="I6" s="135"/>
    </row>
    <row r="7" spans="1:15" ht="28.5" x14ac:dyDescent="0.2">
      <c r="A7" s="132"/>
      <c r="B7" s="35" t="s">
        <v>9</v>
      </c>
      <c r="C7" s="7" t="s">
        <v>3</v>
      </c>
      <c r="D7" s="7" t="s">
        <v>9</v>
      </c>
      <c r="E7" s="7" t="s">
        <v>3</v>
      </c>
      <c r="F7" s="7" t="s">
        <v>9</v>
      </c>
      <c r="G7" s="7" t="s">
        <v>3</v>
      </c>
      <c r="H7" s="7" t="s">
        <v>9</v>
      </c>
      <c r="I7" s="8" t="s">
        <v>3</v>
      </c>
    </row>
    <row r="8" spans="1:15" x14ac:dyDescent="0.2">
      <c r="A8" s="41" t="s">
        <v>49</v>
      </c>
      <c r="B8" s="62">
        <v>23</v>
      </c>
      <c r="C8" s="62">
        <v>26872</v>
      </c>
      <c r="D8" s="62">
        <v>23</v>
      </c>
      <c r="E8" s="62">
        <v>3000</v>
      </c>
      <c r="F8" s="62">
        <v>23</v>
      </c>
      <c r="G8" s="62">
        <v>3000</v>
      </c>
      <c r="H8" s="62">
        <f>F8-D8</f>
        <v>0</v>
      </c>
      <c r="I8" s="63">
        <f>G8-E8</f>
        <v>0</v>
      </c>
    </row>
    <row r="9" spans="1:15" x14ac:dyDescent="0.2">
      <c r="A9" s="42" t="s">
        <v>50</v>
      </c>
      <c r="B9" s="18">
        <v>0</v>
      </c>
      <c r="C9" s="18">
        <v>254</v>
      </c>
      <c r="D9" s="18">
        <v>0</v>
      </c>
      <c r="E9" s="18">
        <v>0</v>
      </c>
      <c r="F9" s="18">
        <v>0</v>
      </c>
      <c r="G9" s="18">
        <v>0</v>
      </c>
      <c r="H9" s="18">
        <f t="shared" ref="H9:H13" si="0">F9-D9</f>
        <v>0</v>
      </c>
      <c r="I9" s="64">
        <f t="shared" ref="I9:I13" si="1">G9-E9</f>
        <v>0</v>
      </c>
    </row>
    <row r="10" spans="1:15" x14ac:dyDescent="0.2">
      <c r="A10" s="56" t="s">
        <v>88</v>
      </c>
      <c r="B10" s="18">
        <f>SUM(B11:B12)</f>
        <v>0</v>
      </c>
      <c r="C10" s="18">
        <f t="shared" ref="C10:G10" si="2">SUM(C11:C12)</f>
        <v>1199</v>
      </c>
      <c r="D10" s="18">
        <f t="shared" si="2"/>
        <v>0</v>
      </c>
      <c r="E10" s="18">
        <f t="shared" si="2"/>
        <v>0</v>
      </c>
      <c r="F10" s="18">
        <f t="shared" si="2"/>
        <v>0</v>
      </c>
      <c r="G10" s="18">
        <f t="shared" si="2"/>
        <v>0</v>
      </c>
      <c r="H10" s="18">
        <f t="shared" si="0"/>
        <v>0</v>
      </c>
      <c r="I10" s="64">
        <f t="shared" si="1"/>
        <v>0</v>
      </c>
    </row>
    <row r="11" spans="1:15" x14ac:dyDescent="0.2">
      <c r="A11" s="43" t="s">
        <v>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si="0"/>
        <v>0</v>
      </c>
      <c r="I11" s="77">
        <f t="shared" si="1"/>
        <v>0</v>
      </c>
    </row>
    <row r="12" spans="1:15" x14ac:dyDescent="0.2">
      <c r="A12" s="43" t="s">
        <v>51</v>
      </c>
      <c r="B12" s="76">
        <v>0</v>
      </c>
      <c r="C12" s="76">
        <v>1199</v>
      </c>
      <c r="D12" s="76">
        <v>0</v>
      </c>
      <c r="E12" s="76">
        <v>0</v>
      </c>
      <c r="F12" s="76">
        <v>0</v>
      </c>
      <c r="G12" s="76">
        <v>0</v>
      </c>
      <c r="H12" s="76">
        <f t="shared" si="0"/>
        <v>0</v>
      </c>
      <c r="I12" s="77">
        <f t="shared" si="1"/>
        <v>0</v>
      </c>
    </row>
    <row r="13" spans="1:15" x14ac:dyDescent="0.2">
      <c r="A13" s="42" t="s">
        <v>52</v>
      </c>
      <c r="B13" s="73">
        <v>0</v>
      </c>
      <c r="C13" s="73">
        <v>5</v>
      </c>
      <c r="D13" s="73">
        <v>0</v>
      </c>
      <c r="E13" s="73">
        <v>0</v>
      </c>
      <c r="F13" s="73">
        <v>0</v>
      </c>
      <c r="G13" s="73">
        <v>0</v>
      </c>
      <c r="H13" s="73">
        <f t="shared" si="0"/>
        <v>0</v>
      </c>
      <c r="I13" s="74">
        <f t="shared" si="1"/>
        <v>0</v>
      </c>
    </row>
    <row r="14" spans="1:15" ht="15" x14ac:dyDescent="0.25">
      <c r="A14" s="45" t="s">
        <v>4</v>
      </c>
      <c r="B14" s="59">
        <f>SUM(B8:B10,B13)</f>
        <v>23</v>
      </c>
      <c r="C14" s="59">
        <f t="shared" ref="C14:I14" si="3">SUM(C8:C10,C13)</f>
        <v>28330</v>
      </c>
      <c r="D14" s="59">
        <f t="shared" si="3"/>
        <v>23</v>
      </c>
      <c r="E14" s="59">
        <f t="shared" si="3"/>
        <v>3000</v>
      </c>
      <c r="F14" s="59">
        <f t="shared" si="3"/>
        <v>23</v>
      </c>
      <c r="G14" s="59">
        <f t="shared" si="3"/>
        <v>3000</v>
      </c>
      <c r="H14" s="59">
        <f t="shared" si="3"/>
        <v>0</v>
      </c>
      <c r="I14" s="60">
        <f t="shared" si="3"/>
        <v>0</v>
      </c>
    </row>
    <row r="15" spans="1:15" ht="15" x14ac:dyDescent="0.25">
      <c r="A15" s="44" t="s">
        <v>53</v>
      </c>
      <c r="B15" s="18"/>
      <c r="C15" s="18"/>
      <c r="D15" s="18"/>
      <c r="E15" s="18"/>
      <c r="F15" s="18"/>
      <c r="G15" s="18"/>
      <c r="H15" s="18"/>
      <c r="I15" s="64"/>
    </row>
    <row r="16" spans="1:15" x14ac:dyDescent="0.2">
      <c r="A16" s="42" t="s">
        <v>54</v>
      </c>
      <c r="B16" s="18"/>
      <c r="C16" s="18">
        <v>9284</v>
      </c>
      <c r="D16" s="18"/>
      <c r="E16" s="18">
        <v>10000</v>
      </c>
      <c r="F16" s="18"/>
      <c r="G16" s="18">
        <v>10000</v>
      </c>
      <c r="H16" s="18"/>
      <c r="I16" s="64">
        <f t="shared" ref="I16:I37" si="4">G16-E16</f>
        <v>0</v>
      </c>
    </row>
    <row r="17" spans="1:9" x14ac:dyDescent="0.2">
      <c r="A17" s="42" t="s">
        <v>55</v>
      </c>
      <c r="B17" s="18"/>
      <c r="C17" s="18">
        <v>0</v>
      </c>
      <c r="D17" s="18"/>
      <c r="E17" s="18">
        <v>0</v>
      </c>
      <c r="F17" s="18"/>
      <c r="G17" s="18">
        <v>0</v>
      </c>
      <c r="H17" s="18"/>
      <c r="I17" s="64">
        <f t="shared" si="4"/>
        <v>0</v>
      </c>
    </row>
    <row r="18" spans="1:9" x14ac:dyDescent="0.2">
      <c r="A18" s="42" t="s">
        <v>56</v>
      </c>
      <c r="B18" s="18"/>
      <c r="C18" s="18">
        <v>3964</v>
      </c>
      <c r="D18" s="18"/>
      <c r="E18" s="18">
        <v>4000</v>
      </c>
      <c r="F18" s="18"/>
      <c r="G18" s="18">
        <v>4000</v>
      </c>
      <c r="H18" s="18"/>
      <c r="I18" s="64">
        <f t="shared" si="4"/>
        <v>0</v>
      </c>
    </row>
    <row r="19" spans="1:9" x14ac:dyDescent="0.2">
      <c r="A19" s="56" t="s">
        <v>89</v>
      </c>
      <c r="B19" s="18"/>
      <c r="C19" s="18">
        <f>2069</f>
        <v>2069</v>
      </c>
      <c r="D19" s="18"/>
      <c r="E19" s="18">
        <v>2000</v>
      </c>
      <c r="F19" s="18"/>
      <c r="G19" s="18">
        <v>2000</v>
      </c>
      <c r="H19" s="18"/>
      <c r="I19" s="64">
        <f t="shared" si="4"/>
        <v>0</v>
      </c>
    </row>
    <row r="20" spans="1:9" x14ac:dyDescent="0.2">
      <c r="A20" s="42" t="s">
        <v>57</v>
      </c>
      <c r="B20" s="18"/>
      <c r="C20" s="18">
        <v>16081</v>
      </c>
      <c r="D20" s="18"/>
      <c r="E20" s="18">
        <v>17000</v>
      </c>
      <c r="F20" s="18"/>
      <c r="G20" s="18">
        <v>17000</v>
      </c>
      <c r="H20" s="18"/>
      <c r="I20" s="64">
        <f t="shared" si="4"/>
        <v>0</v>
      </c>
    </row>
    <row r="21" spans="1:9" x14ac:dyDescent="0.2">
      <c r="A21" s="42" t="s">
        <v>58</v>
      </c>
      <c r="B21" s="18"/>
      <c r="C21" s="18">
        <v>3043</v>
      </c>
      <c r="D21" s="18"/>
      <c r="E21" s="18">
        <v>3000</v>
      </c>
      <c r="F21" s="18"/>
      <c r="G21" s="18">
        <v>3000</v>
      </c>
      <c r="H21" s="18"/>
      <c r="I21" s="64">
        <f t="shared" si="4"/>
        <v>0</v>
      </c>
    </row>
    <row r="22" spans="1:9" x14ac:dyDescent="0.2">
      <c r="A22" s="42" t="s">
        <v>59</v>
      </c>
      <c r="B22" s="18"/>
      <c r="C22" s="18">
        <v>6930</v>
      </c>
      <c r="D22" s="18"/>
      <c r="E22" s="18">
        <v>7000</v>
      </c>
      <c r="F22" s="18"/>
      <c r="G22" s="18">
        <v>7000</v>
      </c>
      <c r="H22" s="18"/>
      <c r="I22" s="64">
        <f t="shared" si="4"/>
        <v>0</v>
      </c>
    </row>
    <row r="23" spans="1:9" x14ac:dyDescent="0.2">
      <c r="A23" s="42" t="s">
        <v>60</v>
      </c>
      <c r="B23" s="18"/>
      <c r="C23" s="18">
        <v>497</v>
      </c>
      <c r="D23" s="18"/>
      <c r="E23" s="18">
        <v>0</v>
      </c>
      <c r="F23" s="18"/>
      <c r="G23" s="18">
        <v>0</v>
      </c>
      <c r="H23" s="18"/>
      <c r="I23" s="64">
        <f t="shared" si="4"/>
        <v>0</v>
      </c>
    </row>
    <row r="24" spans="1:9" x14ac:dyDescent="0.2">
      <c r="A24" s="42" t="s">
        <v>61</v>
      </c>
      <c r="B24" s="18"/>
      <c r="C24" s="18">
        <f>92454-820</f>
        <v>91634</v>
      </c>
      <c r="D24" s="18"/>
      <c r="E24" s="18">
        <v>97000</v>
      </c>
      <c r="F24" s="18"/>
      <c r="G24" s="18">
        <v>97000</v>
      </c>
      <c r="H24" s="18"/>
      <c r="I24" s="64">
        <f t="shared" si="4"/>
        <v>0</v>
      </c>
    </row>
    <row r="25" spans="1:9" x14ac:dyDescent="0.2">
      <c r="A25" s="42" t="s">
        <v>62</v>
      </c>
      <c r="B25" s="18"/>
      <c r="C25" s="18">
        <f>1555200-997</f>
        <v>1554203</v>
      </c>
      <c r="D25" s="18"/>
      <c r="E25" s="18">
        <v>2966046</v>
      </c>
      <c r="F25" s="18"/>
      <c r="G25" s="18">
        <f>1090302+290</f>
        <v>1090592</v>
      </c>
      <c r="H25" s="18"/>
      <c r="I25" s="64">
        <f t="shared" si="4"/>
        <v>-1875454</v>
      </c>
    </row>
    <row r="26" spans="1:9" x14ac:dyDescent="0.2">
      <c r="A26" s="42" t="s">
        <v>63</v>
      </c>
      <c r="B26" s="18"/>
      <c r="C26" s="18">
        <f>62596-1101</f>
        <v>61495</v>
      </c>
      <c r="D26" s="18"/>
      <c r="E26" s="18">
        <v>91000</v>
      </c>
      <c r="F26" s="18"/>
      <c r="G26" s="18">
        <v>91000</v>
      </c>
      <c r="H26" s="18"/>
      <c r="I26" s="64">
        <f t="shared" si="4"/>
        <v>0</v>
      </c>
    </row>
    <row r="27" spans="1:9" x14ac:dyDescent="0.2">
      <c r="A27" s="42" t="s">
        <v>64</v>
      </c>
      <c r="B27" s="18"/>
      <c r="C27" s="18">
        <v>488</v>
      </c>
      <c r="D27" s="18"/>
      <c r="E27" s="18">
        <v>0</v>
      </c>
      <c r="F27" s="18"/>
      <c r="G27" s="18">
        <v>0</v>
      </c>
      <c r="H27" s="18"/>
      <c r="I27" s="64">
        <f t="shared" si="4"/>
        <v>0</v>
      </c>
    </row>
    <row r="28" spans="1:9" x14ac:dyDescent="0.2">
      <c r="A28" s="42" t="s">
        <v>65</v>
      </c>
      <c r="B28" s="18"/>
      <c r="C28" s="18">
        <v>0</v>
      </c>
      <c r="D28" s="18"/>
      <c r="E28" s="18">
        <v>0</v>
      </c>
      <c r="F28" s="18"/>
      <c r="G28" s="18">
        <v>0</v>
      </c>
      <c r="H28" s="18"/>
      <c r="I28" s="64">
        <f t="shared" si="4"/>
        <v>0</v>
      </c>
    </row>
    <row r="29" spans="1:9" x14ac:dyDescent="0.2">
      <c r="A29" s="42" t="s">
        <v>27</v>
      </c>
      <c r="B29" s="18"/>
      <c r="C29" s="18">
        <v>0</v>
      </c>
      <c r="D29" s="18"/>
      <c r="E29" s="18">
        <v>0</v>
      </c>
      <c r="F29" s="18"/>
      <c r="G29" s="18">
        <v>0</v>
      </c>
      <c r="H29" s="18"/>
      <c r="I29" s="64">
        <f t="shared" si="4"/>
        <v>0</v>
      </c>
    </row>
    <row r="30" spans="1:9" x14ac:dyDescent="0.2">
      <c r="A30" s="42" t="s">
        <v>66</v>
      </c>
      <c r="B30" s="18"/>
      <c r="C30" s="86">
        <f>20267-619</f>
        <v>19648</v>
      </c>
      <c r="D30" s="18"/>
      <c r="E30" s="18">
        <v>21000</v>
      </c>
      <c r="F30" s="18"/>
      <c r="G30" s="18">
        <v>21000</v>
      </c>
      <c r="H30" s="18"/>
      <c r="I30" s="64">
        <f t="shared" si="4"/>
        <v>0</v>
      </c>
    </row>
    <row r="31" spans="1:9" x14ac:dyDescent="0.2">
      <c r="A31" s="42" t="s">
        <v>67</v>
      </c>
      <c r="B31" s="18"/>
      <c r="C31" s="18">
        <v>1387</v>
      </c>
      <c r="D31" s="18"/>
      <c r="E31" s="18">
        <v>0</v>
      </c>
      <c r="F31" s="18"/>
      <c r="G31" s="18">
        <v>0</v>
      </c>
      <c r="H31" s="18"/>
      <c r="I31" s="64">
        <f t="shared" si="4"/>
        <v>0</v>
      </c>
    </row>
    <row r="32" spans="1:9" x14ac:dyDescent="0.2">
      <c r="A32" s="42" t="s">
        <v>68</v>
      </c>
      <c r="B32" s="18"/>
      <c r="C32" s="18">
        <v>2066</v>
      </c>
      <c r="D32" s="18"/>
      <c r="E32" s="18">
        <v>2000</v>
      </c>
      <c r="F32" s="18"/>
      <c r="G32" s="18">
        <v>2000</v>
      </c>
      <c r="H32" s="18"/>
      <c r="I32" s="64">
        <f t="shared" si="4"/>
        <v>0</v>
      </c>
    </row>
    <row r="33" spans="1:9" x14ac:dyDescent="0.2">
      <c r="A33" s="42" t="s">
        <v>69</v>
      </c>
      <c r="B33" s="18"/>
      <c r="C33" s="18">
        <v>4496</v>
      </c>
      <c r="D33" s="18"/>
      <c r="E33" s="18">
        <v>4000</v>
      </c>
      <c r="F33" s="18"/>
      <c r="G33" s="18">
        <v>4000</v>
      </c>
      <c r="H33" s="18"/>
      <c r="I33" s="64">
        <f t="shared" si="4"/>
        <v>0</v>
      </c>
    </row>
    <row r="34" spans="1:9" x14ac:dyDescent="0.2">
      <c r="A34" s="42" t="s">
        <v>70</v>
      </c>
      <c r="B34" s="18"/>
      <c r="C34" s="18">
        <v>0</v>
      </c>
      <c r="D34" s="18"/>
      <c r="E34" s="18">
        <v>0</v>
      </c>
      <c r="F34" s="18"/>
      <c r="G34" s="18">
        <v>0</v>
      </c>
      <c r="H34" s="18"/>
      <c r="I34" s="64">
        <f t="shared" si="4"/>
        <v>0</v>
      </c>
    </row>
    <row r="35" spans="1:9" x14ac:dyDescent="0.2">
      <c r="A35" s="42" t="s">
        <v>71</v>
      </c>
      <c r="B35" s="18"/>
      <c r="C35" s="18">
        <v>0</v>
      </c>
      <c r="D35" s="18"/>
      <c r="E35" s="18">
        <v>0</v>
      </c>
      <c r="F35" s="18"/>
      <c r="G35" s="18">
        <v>0</v>
      </c>
      <c r="H35" s="18"/>
      <c r="I35" s="64">
        <f t="shared" si="4"/>
        <v>0</v>
      </c>
    </row>
    <row r="36" spans="1:9" x14ac:dyDescent="0.2">
      <c r="A36" s="42" t="s">
        <v>72</v>
      </c>
      <c r="B36" s="18"/>
      <c r="C36" s="18">
        <v>99</v>
      </c>
      <c r="D36" s="18"/>
      <c r="E36" s="18">
        <v>0</v>
      </c>
      <c r="F36" s="18"/>
      <c r="G36" s="18">
        <v>0</v>
      </c>
      <c r="H36" s="18"/>
      <c r="I36" s="64">
        <f t="shared" si="4"/>
        <v>0</v>
      </c>
    </row>
    <row r="37" spans="1:9" x14ac:dyDescent="0.2">
      <c r="A37" s="84" t="s">
        <v>141</v>
      </c>
      <c r="B37" s="18"/>
      <c r="C37" s="18">
        <f>4180-350</f>
        <v>3830</v>
      </c>
      <c r="D37" s="18"/>
      <c r="E37" s="18">
        <v>6000</v>
      </c>
      <c r="F37" s="18"/>
      <c r="G37" s="18">
        <v>6000</v>
      </c>
      <c r="H37" s="18"/>
      <c r="I37" s="64">
        <f t="shared" si="4"/>
        <v>0</v>
      </c>
    </row>
    <row r="38" spans="1:9" ht="15" x14ac:dyDescent="0.25">
      <c r="A38" s="45" t="s">
        <v>73</v>
      </c>
      <c r="B38" s="49"/>
      <c r="C38" s="49">
        <f>SUM(C14:C37)</f>
        <v>1809544</v>
      </c>
      <c r="D38" s="49"/>
      <c r="E38" s="124">
        <f>SUM(E14:E37)</f>
        <v>3233046</v>
      </c>
      <c r="F38" s="49"/>
      <c r="G38" s="124">
        <f>SUM(G14:G37)</f>
        <v>1357592</v>
      </c>
      <c r="H38" s="49"/>
      <c r="I38" s="50">
        <f>SUM(I14:I37)</f>
        <v>-1875454</v>
      </c>
    </row>
    <row r="39" spans="1:9" x14ac:dyDescent="0.2">
      <c r="A39" s="56" t="s">
        <v>90</v>
      </c>
      <c r="B39" s="18"/>
      <c r="C39" s="18">
        <v>-657129</v>
      </c>
      <c r="D39" s="18"/>
      <c r="E39" s="18">
        <v>-868298</v>
      </c>
      <c r="F39" s="18"/>
      <c r="G39" s="18">
        <v>-650015</v>
      </c>
      <c r="H39" s="18"/>
      <c r="I39" s="64">
        <f>G39-E39</f>
        <v>218283</v>
      </c>
    </row>
    <row r="40" spans="1:9" x14ac:dyDescent="0.2">
      <c r="A40" s="84" t="s">
        <v>96</v>
      </c>
      <c r="B40" s="18"/>
      <c r="C40" s="18">
        <v>0</v>
      </c>
      <c r="D40" s="18"/>
      <c r="E40" s="18">
        <v>0</v>
      </c>
      <c r="F40" s="18"/>
      <c r="G40" s="18">
        <v>0</v>
      </c>
      <c r="H40" s="18"/>
      <c r="I40" s="64">
        <f t="shared" ref="I40:I43" si="5">G40-E40</f>
        <v>0</v>
      </c>
    </row>
    <row r="41" spans="1:9" x14ac:dyDescent="0.2">
      <c r="A41" s="84" t="s">
        <v>97</v>
      </c>
      <c r="B41" s="18"/>
      <c r="C41" s="18">
        <v>-78205</v>
      </c>
      <c r="D41" s="18"/>
      <c r="E41" s="18">
        <v>-70000</v>
      </c>
      <c r="F41" s="18"/>
      <c r="G41" s="18">
        <v>-60000</v>
      </c>
      <c r="H41" s="18"/>
      <c r="I41" s="64">
        <f t="shared" si="5"/>
        <v>10000</v>
      </c>
    </row>
    <row r="42" spans="1:9" x14ac:dyDescent="0.2">
      <c r="A42" s="42" t="s">
        <v>74</v>
      </c>
      <c r="B42" s="18"/>
      <c r="C42" s="18">
        <v>868298</v>
      </c>
      <c r="D42" s="18"/>
      <c r="E42" s="18">
        <v>650015</v>
      </c>
      <c r="F42" s="18"/>
      <c r="G42" s="18">
        <v>624313</v>
      </c>
      <c r="H42" s="18"/>
      <c r="I42" s="64">
        <f t="shared" si="5"/>
        <v>-25702</v>
      </c>
    </row>
    <row r="43" spans="1:9" x14ac:dyDescent="0.2">
      <c r="A43" s="58" t="s">
        <v>92</v>
      </c>
      <c r="B43" s="18"/>
      <c r="C43" s="18">
        <v>0</v>
      </c>
      <c r="D43" s="18"/>
      <c r="E43" s="18">
        <v>0</v>
      </c>
      <c r="F43" s="18"/>
      <c r="G43" s="18">
        <v>0</v>
      </c>
      <c r="H43" s="18"/>
      <c r="I43" s="64">
        <f t="shared" si="5"/>
        <v>0</v>
      </c>
    </row>
    <row r="44" spans="1:9" ht="15.75" thickBot="1" x14ac:dyDescent="0.3">
      <c r="A44" s="46" t="s">
        <v>75</v>
      </c>
      <c r="B44" s="78">
        <f t="shared" ref="B44:I44" si="6">SUM(B38:B43)</f>
        <v>0</v>
      </c>
      <c r="C44" s="78">
        <f>SUM(C38:C43)</f>
        <v>1942508</v>
      </c>
      <c r="D44" s="78">
        <f t="shared" si="6"/>
        <v>0</v>
      </c>
      <c r="E44" s="78">
        <f t="shared" si="6"/>
        <v>2944763</v>
      </c>
      <c r="F44" s="78">
        <f t="shared" si="6"/>
        <v>0</v>
      </c>
      <c r="G44" s="78">
        <f t="shared" si="6"/>
        <v>1271890</v>
      </c>
      <c r="H44" s="78">
        <f t="shared" si="6"/>
        <v>0</v>
      </c>
      <c r="I44" s="79">
        <f t="shared" si="6"/>
        <v>-1672873</v>
      </c>
    </row>
    <row r="45" spans="1:9" x14ac:dyDescent="0.2">
      <c r="A45" s="48" t="s">
        <v>5</v>
      </c>
      <c r="B45" s="80"/>
      <c r="C45" s="80"/>
      <c r="D45" s="80"/>
      <c r="E45" s="80"/>
      <c r="F45" s="80"/>
      <c r="G45" s="80"/>
      <c r="H45" s="80"/>
      <c r="I45" s="81"/>
    </row>
    <row r="46" spans="1:9" x14ac:dyDescent="0.2">
      <c r="A46" s="42" t="s">
        <v>76</v>
      </c>
      <c r="B46" s="18">
        <v>0</v>
      </c>
      <c r="C46" s="18">
        <v>12201</v>
      </c>
      <c r="D46" s="18">
        <v>0</v>
      </c>
      <c r="E46" s="117">
        <v>15910</v>
      </c>
      <c r="F46" s="117">
        <v>0</v>
      </c>
      <c r="G46" s="117">
        <v>13710</v>
      </c>
      <c r="H46" s="18">
        <f>F46-D46</f>
        <v>0</v>
      </c>
      <c r="I46" s="64">
        <f t="shared" ref="I46:I49" si="7">G46-E46</f>
        <v>-2200</v>
      </c>
    </row>
    <row r="47" spans="1:9" x14ac:dyDescent="0.2">
      <c r="A47" s="42"/>
      <c r="B47" s="18"/>
      <c r="C47" s="18"/>
      <c r="D47" s="18"/>
      <c r="E47" s="18"/>
      <c r="F47" s="18"/>
      <c r="G47" s="18"/>
      <c r="H47" s="18"/>
      <c r="I47" s="64"/>
    </row>
    <row r="48" spans="1:9" x14ac:dyDescent="0.2">
      <c r="A48" s="42" t="s">
        <v>77</v>
      </c>
      <c r="B48" s="18"/>
      <c r="C48" s="18">
        <v>0</v>
      </c>
      <c r="D48" s="18"/>
      <c r="E48" s="18">
        <v>0</v>
      </c>
      <c r="F48" s="18"/>
      <c r="G48" s="18">
        <v>0</v>
      </c>
      <c r="H48" s="18"/>
      <c r="I48" s="64">
        <f t="shared" si="7"/>
        <v>0</v>
      </c>
    </row>
    <row r="49" spans="1:9" ht="15" thickBot="1" x14ac:dyDescent="0.25">
      <c r="A49" s="47" t="s">
        <v>78</v>
      </c>
      <c r="B49" s="82"/>
      <c r="C49" s="82">
        <v>0</v>
      </c>
      <c r="D49" s="82"/>
      <c r="E49" s="82">
        <v>0</v>
      </c>
      <c r="F49" s="82"/>
      <c r="G49" s="82">
        <v>0</v>
      </c>
      <c r="H49" s="82"/>
      <c r="I49" s="83">
        <f t="shared" si="7"/>
        <v>0</v>
      </c>
    </row>
    <row r="51" spans="1:9" x14ac:dyDescent="0.2">
      <c r="A51" s="88"/>
    </row>
    <row r="53" spans="1:9" x14ac:dyDescent="0.2">
      <c r="C53" s="108"/>
      <c r="E53" s="108"/>
      <c r="G53" s="108"/>
    </row>
    <row r="54" spans="1:9" x14ac:dyDescent="0.2">
      <c r="E54" s="108"/>
    </row>
    <row r="55" spans="1:9" x14ac:dyDescent="0.2">
      <c r="C55" s="108"/>
      <c r="G55" s="108"/>
    </row>
  </sheetData>
  <mergeCells count="10">
    <mergeCell ref="A1:I1"/>
    <mergeCell ref="A2:I2"/>
    <mergeCell ref="A3:I3"/>
    <mergeCell ref="A4:I4"/>
    <mergeCell ref="A5:I5"/>
    <mergeCell ref="A6:A7"/>
    <mergeCell ref="B6:C6"/>
    <mergeCell ref="D6:E6"/>
    <mergeCell ref="F6:G6"/>
    <mergeCell ref="H6:I6"/>
  </mergeCells>
  <printOptions horizontalCentered="1"/>
  <pageMargins left="0.6" right="0.6" top="0.56999999999999995" bottom="0.55000000000000004" header="0.3" footer="0.3"/>
  <pageSetup scale="72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A. Organization Chart</vt:lpstr>
      <vt:lpstr>D. Strategic Goals &amp; Objectives</vt:lpstr>
      <vt:lpstr>F. 2013 Crosswalk</vt:lpstr>
      <vt:lpstr>G. 2014 Crosswalk</vt:lpstr>
      <vt:lpstr>H. Reimbursable Resources</vt:lpstr>
      <vt:lpstr>I. Permanent Positions</vt:lpstr>
      <vt:lpstr>K. Summary by OC</vt:lpstr>
      <vt:lpstr>'A. Organization Chart'!Print_Area</vt:lpstr>
      <vt:lpstr>'D. Strategic Goals &amp; Objectives'!Print_Area</vt:lpstr>
      <vt:lpstr>'F. 2013 Crosswalk'!Print_Area</vt:lpstr>
      <vt:lpstr>'G. 2014 Crosswalk'!Print_Area</vt:lpstr>
      <vt:lpstr>'H. Reimbursable Resources'!Print_Area</vt:lpstr>
      <vt:lpstr>'I. Permanent Positions'!Print_Area</vt:lpstr>
      <vt:lpstr>'K. Summary by OC'!Print_Area</vt:lpstr>
      <vt:lpstr>'D. Strategic Goals &amp; Objectives'!Print_Titles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2014-03-06T16:08:36Z</cp:lastPrinted>
  <dcterms:created xsi:type="dcterms:W3CDTF">2012-12-06T16:08:32Z</dcterms:created>
  <dcterms:modified xsi:type="dcterms:W3CDTF">2014-03-11T16:11:56Z</dcterms:modified>
</cp:coreProperties>
</file>