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19320" windowHeight="12120" tabRatio="672" firstSheet="4" activeTab="9"/>
  </bookViews>
  <sheets>
    <sheet name="A. Organization Chart" sheetId="23" r:id="rId1"/>
    <sheet name="B. Summ of Req." sheetId="20" r:id="rId2"/>
    <sheet name="B. Summ of Req. by DU" sheetId="4" r:id="rId3"/>
    <sheet name="D. Strategic Goals &amp; Objectives" sheetId="8" r:id="rId4"/>
    <sheet name="E. ATB Justification" sheetId="21" r:id="rId5"/>
    <sheet name="F. 2013 Crosswalk" sheetId="10" r:id="rId6"/>
    <sheet name="G. 2014 Crosswalk" sheetId="11" r:id="rId7"/>
    <sheet name="H. Reimbursable Resources" sheetId="12" r:id="rId8"/>
    <sheet name="I. Permanent Positions" sheetId="13" r:id="rId9"/>
    <sheet name="K. Summary by OC " sheetId="24" r:id="rId10"/>
  </sheets>
  <definedNames>
    <definedName name="_11POS_BY_CAT" localSheetId="9">#REF!</definedName>
    <definedName name="_11POS_BY_CAT">#REF!</definedName>
    <definedName name="_1ATTORNEY_SUPP">#REF!</definedName>
    <definedName name="_2ATTORNEY_SUPP">#REF!</definedName>
    <definedName name="_2GA_ROLLUP">#REF!</definedName>
    <definedName name="_3POS_BY_CAT">#REF!</definedName>
    <definedName name="_6GA_ROLLUP">#REF!</definedName>
    <definedName name="_7GA_ROLLUP">#REF!</definedName>
    <definedName name="_9POS_BY_CAT">#REF!</definedName>
    <definedName name="DL">#REF!</definedName>
    <definedName name="EXECSUPP">#REF!</definedName>
    <definedName name="FY0711.1">#REF!</definedName>
    <definedName name="FY0711.5">#REF!</definedName>
    <definedName name="FY0712.1">#REF!</definedName>
    <definedName name="FY0721.0">#REF!</definedName>
    <definedName name="FY0722.0">#REF!</definedName>
    <definedName name="FY0723.1">#REF!</definedName>
    <definedName name="FY0723.2">#REF!</definedName>
    <definedName name="FY0723.3">#REF!</definedName>
    <definedName name="FY0724.0">#REF!</definedName>
    <definedName name="FY0725.2">#REF!</definedName>
    <definedName name="FY0725.3">#REF!</definedName>
    <definedName name="FY0725.6">#REF!</definedName>
    <definedName name="FY0726.0">#REF!</definedName>
    <definedName name="FY0731.0">#REF!</definedName>
    <definedName name="FY0732.0">#REF!</definedName>
    <definedName name="FY07Ling">#REF!</definedName>
    <definedName name="FY07Mult">#REF!</definedName>
    <definedName name="FY07PEPI">#REF!</definedName>
    <definedName name="FY07Tot">#REF!</definedName>
    <definedName name="FY07Train">#REF!</definedName>
    <definedName name="FY0811.1">#REF!</definedName>
    <definedName name="FY0811.5">#REF!</definedName>
    <definedName name="FY0812.1">#REF!</definedName>
    <definedName name="FY0821.0">#REF!</definedName>
    <definedName name="FY0822.0">#REF!</definedName>
    <definedName name="FY0823.1">#REF!</definedName>
    <definedName name="FY0823.2">#REF!</definedName>
    <definedName name="FY0823.3">#REF!</definedName>
    <definedName name="FY0824.0">#REF!</definedName>
    <definedName name="FY0825.2">#REF!</definedName>
    <definedName name="FY0825.3">#REF!</definedName>
    <definedName name="FY0825.6">#REF!</definedName>
    <definedName name="FY0826.0">#REF!</definedName>
    <definedName name="FY0831.0">#REF!</definedName>
    <definedName name="FY0832.0">#REF!</definedName>
    <definedName name="FY08Ling">#REF!</definedName>
    <definedName name="FY08Mult">#REF!</definedName>
    <definedName name="FY08PEPI">#REF!</definedName>
    <definedName name="FY08Tot">#REF!</definedName>
    <definedName name="FY08Train">#REF!</definedName>
    <definedName name="FY0911.1">#REF!</definedName>
    <definedName name="FY0911.5">#REF!</definedName>
    <definedName name="FY0912.1">#REF!</definedName>
    <definedName name="FY0921.0">#REF!</definedName>
    <definedName name="FY0922.0">#REF!</definedName>
    <definedName name="FY0923.1">#REF!</definedName>
    <definedName name="FY0923.2">#REF!</definedName>
    <definedName name="FY0923.3">#REF!</definedName>
    <definedName name="FY0924.0">#REF!</definedName>
    <definedName name="FY0925.2">#REF!</definedName>
    <definedName name="FY0925.3">#REF!</definedName>
    <definedName name="FY0925.6">#REF!</definedName>
    <definedName name="FY0926.0">#REF!</definedName>
    <definedName name="FY0931.0">#REF!</definedName>
    <definedName name="FY0932.0">#REF!</definedName>
    <definedName name="FY09Ling">#REF!</definedName>
    <definedName name="FY09Mult">#REF!</definedName>
    <definedName name="FY09PEPI">#REF!</definedName>
    <definedName name="FY09Tot">#REF!</definedName>
    <definedName name="FY09Train">#REF!</definedName>
    <definedName name="INTEL">#REF!</definedName>
    <definedName name="JMD">#REF!</definedName>
    <definedName name="PART">#REF!</definedName>
    <definedName name="_xlnm.Print_Area" localSheetId="0">'A. Organization Chart'!$A$1:$M$34</definedName>
    <definedName name="_xlnm.Print_Area" localSheetId="1">'B. Summ of Req.'!$A$1:$D$27</definedName>
    <definedName name="_xlnm.Print_Area" localSheetId="2">'B. Summ of Req. by DU'!$A$1:$M$37</definedName>
    <definedName name="_xlnm.Print_Area" localSheetId="3">'D. Strategic Goals &amp; Objectives'!$A$1:$N$17</definedName>
    <definedName name="_xlnm.Print_Area" localSheetId="4">'E. ATB Justification'!$A$1:$G$25</definedName>
    <definedName name="_xlnm.Print_Area" localSheetId="5">'F. 2013 Crosswalk'!$A$1:$U$36</definedName>
    <definedName name="_xlnm.Print_Area" localSheetId="6">'G. 2014 Crosswalk'!$A$1:$L$32</definedName>
    <definedName name="_xlnm.Print_Area" localSheetId="7">'H. Reimbursable Resources'!$A$1:$M$22</definedName>
    <definedName name="_xlnm.Print_Area" localSheetId="8">'I. Permanent Positions'!$A$1:$J$33</definedName>
    <definedName name="_xlnm.Print_Area" localSheetId="9">'K. Summary by OC '!$A$1:$I$47</definedName>
    <definedName name="_xlnm.Print_Area">#REF!</definedName>
    <definedName name="_xlnm.Print_Titles" localSheetId="3">'D. Strategic Goals &amp; Objectives'!$1:$8</definedName>
    <definedName name="_xlnm.Print_Titles" localSheetId="4">'E. ATB Justification'!$1:$6</definedName>
    <definedName name="REIMPRO">#REF!</definedName>
    <definedName name="REIMSOR">#REF!</definedName>
    <definedName name="Test">#REF!</definedName>
  </definedNames>
  <calcPr calcId="145621"/>
</workbook>
</file>

<file path=xl/calcChain.xml><?xml version="1.0" encoding="utf-8"?>
<calcChain xmlns="http://schemas.openxmlformats.org/spreadsheetml/2006/main">
  <c r="D21" i="20" l="1"/>
  <c r="D22" i="20" s="1"/>
  <c r="C21" i="20"/>
  <c r="B21" i="20"/>
  <c r="D11" i="11" l="1"/>
  <c r="B42" i="24"/>
  <c r="C22" i="20" l="1"/>
  <c r="C12" i="20"/>
  <c r="D12" i="20"/>
  <c r="B12" i="20"/>
  <c r="C25" i="20" l="1"/>
  <c r="C24" i="20"/>
  <c r="A2" i="8"/>
  <c r="G9" i="11"/>
  <c r="J11" i="12"/>
  <c r="G11" i="12"/>
  <c r="J10" i="12"/>
  <c r="I25" i="24"/>
  <c r="I45" i="24"/>
  <c r="I44" i="24"/>
  <c r="H40" i="24"/>
  <c r="I39" i="24"/>
  <c r="I38" i="24"/>
  <c r="I37" i="24"/>
  <c r="I36" i="24"/>
  <c r="I35" i="24"/>
  <c r="I33" i="24"/>
  <c r="I32" i="24"/>
  <c r="I31" i="24"/>
  <c r="I30" i="24"/>
  <c r="I29" i="24"/>
  <c r="I28" i="24"/>
  <c r="I27" i="24"/>
  <c r="I26" i="24"/>
  <c r="I24" i="24"/>
  <c r="I23" i="24"/>
  <c r="I22" i="24"/>
  <c r="I21" i="24"/>
  <c r="I20" i="24"/>
  <c r="I19" i="24"/>
  <c r="I18" i="24"/>
  <c r="I17" i="24"/>
  <c r="I16" i="24"/>
  <c r="I13" i="24"/>
  <c r="H13" i="24"/>
  <c r="I12" i="24"/>
  <c r="I11" i="24"/>
  <c r="G10" i="24"/>
  <c r="G14" i="24" s="1"/>
  <c r="G34" i="24" s="1"/>
  <c r="G40" i="24" s="1"/>
  <c r="E10" i="24"/>
  <c r="E14" i="24" s="1"/>
  <c r="E34" i="24" s="1"/>
  <c r="E40" i="24" s="1"/>
  <c r="C10" i="24"/>
  <c r="C14" i="24" s="1"/>
  <c r="I9" i="24"/>
  <c r="H9" i="24"/>
  <c r="I8" i="24"/>
  <c r="H8" i="24"/>
  <c r="D30" i="13"/>
  <c r="D28" i="13"/>
  <c r="D26" i="13"/>
  <c r="D27" i="13"/>
  <c r="D31" i="13" l="1"/>
  <c r="C34" i="24"/>
  <c r="C40" i="24" s="1"/>
  <c r="I10" i="24"/>
  <c r="I14" i="24" s="1"/>
  <c r="I34" i="24" s="1"/>
  <c r="I40" i="24" s="1"/>
  <c r="I21" i="13"/>
  <c r="C19" i="11" l="1"/>
  <c r="C18" i="11"/>
  <c r="C18" i="10" l="1"/>
  <c r="C17" i="10"/>
  <c r="F19" i="4" l="1"/>
  <c r="F18" i="4"/>
  <c r="C19" i="4"/>
  <c r="C18" i="4"/>
  <c r="J19" i="12" l="1"/>
  <c r="G20" i="12"/>
  <c r="G19" i="12"/>
  <c r="D17" i="12"/>
  <c r="D16" i="12"/>
  <c r="M18" i="12"/>
  <c r="P11" i="10"/>
  <c r="P10" i="10"/>
  <c r="P9" i="10"/>
  <c r="M9" i="4"/>
  <c r="J24" i="4" s="1"/>
  <c r="L9" i="4"/>
  <c r="I24" i="4" s="1"/>
  <c r="K9" i="4"/>
  <c r="H24" i="4" s="1"/>
  <c r="U10" i="10" l="1"/>
  <c r="U11" i="10"/>
  <c r="U9" i="10"/>
  <c r="G12" i="10"/>
  <c r="F12" i="10"/>
  <c r="F14" i="10" s="1"/>
  <c r="F19" i="10" s="1"/>
  <c r="E12" i="10"/>
  <c r="C14" i="8"/>
  <c r="D11" i="8"/>
  <c r="E11" i="8"/>
  <c r="F11" i="8"/>
  <c r="G11" i="8"/>
  <c r="H11" i="8"/>
  <c r="I11" i="8"/>
  <c r="J11" i="8"/>
  <c r="K11" i="8"/>
  <c r="L11" i="8"/>
  <c r="C11" i="8"/>
  <c r="C15" i="8" l="1"/>
  <c r="U12" i="10"/>
  <c r="L12" i="11" l="1"/>
  <c r="L10" i="11"/>
  <c r="L9" i="11"/>
  <c r="M12" i="10" l="1"/>
  <c r="L12" i="10"/>
  <c r="L14" i="10" s="1"/>
  <c r="L19" i="10" s="1"/>
  <c r="K12" i="10"/>
  <c r="E15" i="21" l="1"/>
  <c r="F15" i="21"/>
  <c r="E18" i="21"/>
  <c r="F18" i="21"/>
  <c r="G18" i="21"/>
  <c r="E21" i="21"/>
  <c r="F21" i="21"/>
  <c r="G21" i="21"/>
  <c r="E24" i="21"/>
  <c r="F24" i="21"/>
  <c r="G24" i="21"/>
  <c r="F25" i="21" l="1"/>
  <c r="E25" i="21"/>
  <c r="G15" i="21"/>
  <c r="G25" i="21" s="1"/>
  <c r="B22" i="20" l="1"/>
  <c r="B24" i="20" l="1"/>
  <c r="B25" i="20"/>
  <c r="D24" i="20"/>
  <c r="D25" i="20"/>
  <c r="T18" i="10"/>
  <c r="B11" i="24" s="1"/>
  <c r="T17" i="10"/>
  <c r="B12" i="24" s="1"/>
  <c r="T13" i="10"/>
  <c r="J12" i="10"/>
  <c r="I12" i="10"/>
  <c r="I14" i="10" s="1"/>
  <c r="I19" i="10" s="1"/>
  <c r="H12" i="10"/>
  <c r="B10" i="24" l="1"/>
  <c r="B14" i="24" s="1"/>
  <c r="B40" i="24" s="1"/>
  <c r="K19" i="11"/>
  <c r="D11" i="24" s="1"/>
  <c r="K18" i="11"/>
  <c r="D12" i="24" s="1"/>
  <c r="K14" i="11"/>
  <c r="D42" i="24" s="1"/>
  <c r="K10" i="11"/>
  <c r="J10" i="11"/>
  <c r="D10" i="24" l="1"/>
  <c r="T11" i="10"/>
  <c r="T10" i="10"/>
  <c r="T9" i="10"/>
  <c r="D14" i="24" l="1"/>
  <c r="D40" i="24" s="1"/>
  <c r="A25" i="4"/>
  <c r="K9" i="12" l="1"/>
  <c r="B11" i="4"/>
  <c r="S11" i="10" l="1"/>
  <c r="S10" i="10"/>
  <c r="S9" i="10"/>
  <c r="M12" i="4" l="1"/>
  <c r="J27" i="4" s="1"/>
  <c r="I26" i="13" l="1"/>
  <c r="I25" i="13"/>
  <c r="I24" i="13"/>
  <c r="I23" i="13"/>
  <c r="I22" i="13"/>
  <c r="I20" i="13"/>
  <c r="I19" i="13"/>
  <c r="I18" i="13"/>
  <c r="I17" i="13"/>
  <c r="I16" i="13"/>
  <c r="I15" i="13"/>
  <c r="I14" i="13"/>
  <c r="I13" i="13"/>
  <c r="I12" i="13"/>
  <c r="I11" i="13"/>
  <c r="I10" i="13"/>
  <c r="I9" i="13"/>
  <c r="G31" i="13" l="1"/>
  <c r="F31" i="13"/>
  <c r="E31" i="13"/>
  <c r="C31" i="13"/>
  <c r="B31" i="13"/>
  <c r="J27" i="13"/>
  <c r="H27" i="13"/>
  <c r="H28" i="13" s="1"/>
  <c r="I28" i="13" s="1"/>
  <c r="G27" i="13"/>
  <c r="F27" i="13"/>
  <c r="E27" i="13"/>
  <c r="C27" i="13"/>
  <c r="B27" i="13"/>
  <c r="I27" i="13" l="1"/>
  <c r="H29" i="13"/>
  <c r="H30" i="13" l="1"/>
  <c r="I30" i="13" s="1"/>
  <c r="I29" i="13"/>
  <c r="I31" i="13" s="1"/>
  <c r="J31" i="13"/>
  <c r="H31" i="13" l="1"/>
  <c r="J21" i="12"/>
  <c r="I21" i="12"/>
  <c r="H21" i="12"/>
  <c r="G21" i="12"/>
  <c r="F21" i="12"/>
  <c r="E21" i="12"/>
  <c r="D21" i="12"/>
  <c r="C21" i="12"/>
  <c r="B21" i="12"/>
  <c r="M20" i="12"/>
  <c r="L20" i="12"/>
  <c r="K20" i="12"/>
  <c r="M19" i="12"/>
  <c r="L19" i="12"/>
  <c r="K19" i="12"/>
  <c r="M17" i="12"/>
  <c r="L17" i="12"/>
  <c r="K17" i="12"/>
  <c r="M16" i="12"/>
  <c r="L16" i="12"/>
  <c r="K16" i="12"/>
  <c r="M11" i="12"/>
  <c r="L11" i="12"/>
  <c r="K11" i="12"/>
  <c r="M10" i="12"/>
  <c r="L10" i="12"/>
  <c r="K10" i="12"/>
  <c r="M9" i="12"/>
  <c r="L9" i="12"/>
  <c r="J12" i="12"/>
  <c r="I12" i="12"/>
  <c r="H12" i="12"/>
  <c r="G12" i="12"/>
  <c r="F12" i="12"/>
  <c r="E12" i="12"/>
  <c r="D12" i="12"/>
  <c r="C12" i="12"/>
  <c r="B12" i="12"/>
  <c r="I11" i="11"/>
  <c r="I13" i="11" s="1"/>
  <c r="H11" i="11"/>
  <c r="H13" i="11" s="1"/>
  <c r="G11" i="11"/>
  <c r="G13" i="11" s="1"/>
  <c r="F11" i="11"/>
  <c r="E11" i="11"/>
  <c r="E13" i="11" s="1"/>
  <c r="C11" i="11"/>
  <c r="B11" i="11"/>
  <c r="B13" i="11" s="1"/>
  <c r="K9" i="11"/>
  <c r="J9" i="11"/>
  <c r="P12" i="10"/>
  <c r="O12" i="10"/>
  <c r="O14" i="10" s="1"/>
  <c r="N12" i="10"/>
  <c r="R12" i="10"/>
  <c r="Q12" i="10"/>
  <c r="D12" i="10"/>
  <c r="C12" i="10"/>
  <c r="C14" i="10" s="1"/>
  <c r="C19" i="10" s="1"/>
  <c r="B12" i="10"/>
  <c r="C15" i="11" l="1"/>
  <c r="C20" i="11" s="1"/>
  <c r="C13" i="11"/>
  <c r="F15" i="11"/>
  <c r="F20" i="11" s="1"/>
  <c r="F13" i="11"/>
  <c r="D13" i="11"/>
  <c r="L13" i="11" s="1"/>
  <c r="L11" i="11"/>
  <c r="O19" i="10"/>
  <c r="K11" i="11"/>
  <c r="K15" i="11" s="1"/>
  <c r="K20" i="11" s="1"/>
  <c r="J11" i="11"/>
  <c r="K21" i="12"/>
  <c r="L21" i="12"/>
  <c r="M21" i="12"/>
  <c r="L12" i="12"/>
  <c r="K12" i="12"/>
  <c r="M12" i="12"/>
  <c r="H20" i="11"/>
  <c r="T12" i="10"/>
  <c r="S12" i="10"/>
  <c r="T14" i="10" l="1"/>
  <c r="T19" i="10" s="1"/>
  <c r="L14" i="8"/>
  <c r="L15" i="8" s="1"/>
  <c r="K14" i="8"/>
  <c r="K15" i="8" s="1"/>
  <c r="J14" i="8"/>
  <c r="J15" i="8" s="1"/>
  <c r="I14" i="8"/>
  <c r="I15" i="8" s="1"/>
  <c r="H14" i="8"/>
  <c r="H15" i="8" s="1"/>
  <c r="G14" i="8"/>
  <c r="G15" i="8" s="1"/>
  <c r="F14" i="8"/>
  <c r="F15" i="8" s="1"/>
  <c r="E14" i="8"/>
  <c r="E15" i="8" s="1"/>
  <c r="D14" i="8"/>
  <c r="D15" i="8" s="1"/>
  <c r="N13" i="8"/>
  <c r="M13" i="8"/>
  <c r="N10" i="8"/>
  <c r="M10" i="8"/>
  <c r="N11" i="8" l="1"/>
  <c r="M11" i="8"/>
  <c r="M14" i="8"/>
  <c r="N14" i="8"/>
  <c r="N15" i="8" s="1"/>
  <c r="L19" i="4"/>
  <c r="I34" i="4" s="1"/>
  <c r="F11" i="24" s="1"/>
  <c r="L18" i="4"/>
  <c r="I33" i="4" s="1"/>
  <c r="F12" i="24" s="1"/>
  <c r="H12" i="24" s="1"/>
  <c r="L14" i="4"/>
  <c r="I29" i="4" s="1"/>
  <c r="F42" i="24" s="1"/>
  <c r="H42" i="24" s="1"/>
  <c r="G26" i="4"/>
  <c r="G28" i="4" s="1"/>
  <c r="F26" i="4"/>
  <c r="F30" i="4" s="1"/>
  <c r="F35" i="4" s="1"/>
  <c r="E26" i="4"/>
  <c r="D26" i="4"/>
  <c r="D28" i="4" s="1"/>
  <c r="C26" i="4"/>
  <c r="C30" i="4" s="1"/>
  <c r="C35" i="4" s="1"/>
  <c r="B26" i="4"/>
  <c r="J11" i="4"/>
  <c r="J13" i="4" s="1"/>
  <c r="I11" i="4"/>
  <c r="I15" i="4" s="1"/>
  <c r="I20" i="4" s="1"/>
  <c r="H11" i="4"/>
  <c r="G11" i="4"/>
  <c r="G13" i="4" s="1"/>
  <c r="F11" i="4"/>
  <c r="F15" i="4" s="1"/>
  <c r="E11" i="4"/>
  <c r="D11" i="4"/>
  <c r="D13" i="4" s="1"/>
  <c r="C11" i="4"/>
  <c r="C15" i="4" s="1"/>
  <c r="C20" i="4" s="1"/>
  <c r="M10" i="4"/>
  <c r="J25" i="4" s="1"/>
  <c r="L10" i="4"/>
  <c r="I25" i="4" s="1"/>
  <c r="K10" i="4"/>
  <c r="H25" i="4" s="1"/>
  <c r="H26" i="4" s="1"/>
  <c r="M15" i="8" l="1"/>
  <c r="F10" i="24"/>
  <c r="H11" i="24"/>
  <c r="M13" i="4"/>
  <c r="J28" i="4" s="1"/>
  <c r="K11" i="4"/>
  <c r="L11" i="4"/>
  <c r="M11" i="4"/>
  <c r="J26" i="4"/>
  <c r="F20" i="4"/>
  <c r="L20" i="4" s="1"/>
  <c r="I35" i="4" s="1"/>
  <c r="L15" i="4"/>
  <c r="I30" i="4" s="1"/>
  <c r="I26" i="4"/>
  <c r="F14" i="24" l="1"/>
  <c r="F40" i="24" s="1"/>
  <c r="H10" i="24"/>
  <c r="H14" i="24" s="1"/>
</calcChain>
</file>

<file path=xl/comments1.xml><?xml version="1.0" encoding="utf-8"?>
<comments xmlns="http://schemas.openxmlformats.org/spreadsheetml/2006/main">
  <authors>
    <author>ATF</author>
  </authors>
  <commentList>
    <comment ref="F18" authorId="0">
      <text>
        <r>
          <rPr>
            <b/>
            <sz val="8"/>
            <color indexed="81"/>
            <rFont val="Tahoma"/>
            <family val="2"/>
          </rPr>
          <t>ATF:</t>
        </r>
        <r>
          <rPr>
            <sz val="8"/>
            <color indexed="81"/>
            <rFont val="Tahoma"/>
            <family val="2"/>
          </rPr>
          <t xml:space="preserve">
2 hours per day X 261 compensable days X Agent FTE (2,432 projected agent FTE in FY14) / 2088 total compensable hours in FY14
Agent FTE backup on "Agent FTE" tab in the PP25, 2014 projection: S:\BUDGET\PEMS\2014\Projections\Pay Period 25 2014 Projection\FY 14 Projection by Directorate PP1425 01 16 14.xlsx</t>
        </r>
      </text>
    </comment>
    <comment ref="F19" authorId="0">
      <text>
        <r>
          <rPr>
            <b/>
            <sz val="8"/>
            <color indexed="81"/>
            <rFont val="Tahoma"/>
            <family val="2"/>
          </rPr>
          <t>ATF:</t>
        </r>
        <r>
          <rPr>
            <sz val="8"/>
            <color indexed="81"/>
            <rFont val="Tahoma"/>
            <family val="2"/>
          </rPr>
          <t xml:space="preserve">
((BOC 1153 $ in "Rebaseline Pres Budget Submission" column on formulation object class backup)/(average FY13 OT hourly rate))/2,088 compensable hours in FY14
</t>
        </r>
        <r>
          <rPr>
            <b/>
            <sz val="8"/>
            <color indexed="81"/>
            <rFont val="Tahoma"/>
            <family val="2"/>
          </rPr>
          <t>For FY14: FY13 OT rate inflated by 1%.</t>
        </r>
        <r>
          <rPr>
            <sz val="8"/>
            <color indexed="81"/>
            <rFont val="Tahoma"/>
            <family val="2"/>
          </rPr>
          <t xml:space="preserve">
</t>
        </r>
      </text>
    </comment>
  </commentList>
</comments>
</file>

<file path=xl/sharedStrings.xml><?xml version="1.0" encoding="utf-8"?>
<sst xmlns="http://schemas.openxmlformats.org/spreadsheetml/2006/main" count="681" uniqueCount="185">
  <si>
    <t>Summary of Requirements</t>
  </si>
  <si>
    <t>Salaries and Expenses</t>
  </si>
  <si>
    <t>(Dollars in Thousands)</t>
  </si>
  <si>
    <t>Direct Pos.</t>
  </si>
  <si>
    <t>Amount</t>
  </si>
  <si>
    <t>Pay and Benefits</t>
  </si>
  <si>
    <t>Domestic Rent and Facilities</t>
  </si>
  <si>
    <t>Other Adjustments</t>
  </si>
  <si>
    <t>Foreign Expenses</t>
  </si>
  <si>
    <t>end of line</t>
  </si>
  <si>
    <t>end of sheet</t>
  </si>
  <si>
    <t>Total</t>
  </si>
  <si>
    <t>Reimbursable FTE</t>
  </si>
  <si>
    <t>Other FTE:</t>
  </si>
  <si>
    <t>LEAP</t>
  </si>
  <si>
    <t>Overtime</t>
  </si>
  <si>
    <t>Direct FTE</t>
  </si>
  <si>
    <t>Program Increases</t>
  </si>
  <si>
    <t>Program Offsets</t>
  </si>
  <si>
    <t>Resources by Department of Justice Strategic Goal/Objective</t>
  </si>
  <si>
    <t>Strategic Goal and Strategic Objective</t>
  </si>
  <si>
    <t>Direct Amount</t>
  </si>
  <si>
    <t>Direct/
Reimb FTE</t>
  </si>
  <si>
    <t>Goal 1</t>
  </si>
  <si>
    <t xml:space="preserve">Prevent Terrorism and Promote the Nation's Security Consistent with the Rule of Law
</t>
  </si>
  <si>
    <t>Goal 2</t>
  </si>
  <si>
    <t>Prevent Crime, Protect the Rights of the American People, and enforce Federal Law</t>
  </si>
  <si>
    <t>Subtotal, Goal 2</t>
  </si>
  <si>
    <t>Subtotal, Goal 1</t>
  </si>
  <si>
    <t>TOTAL</t>
  </si>
  <si>
    <t xml:space="preserve"> </t>
  </si>
  <si>
    <t>Subtotal, Pay and Benefits</t>
  </si>
  <si>
    <t>Subtotal, Domestic Rent and Facilities</t>
  </si>
  <si>
    <t>Subtotal, Other Adjustments</t>
  </si>
  <si>
    <t>Subtotal, Foreign Expenses</t>
  </si>
  <si>
    <t>Reprogramming/Transfers</t>
  </si>
  <si>
    <t xml:space="preserve">Carryover </t>
  </si>
  <si>
    <t>Crosswalk of 2013 Availability</t>
  </si>
  <si>
    <t>Summary of Reimbursable Resources</t>
  </si>
  <si>
    <t>Increase/Decrease</t>
  </si>
  <si>
    <t>Reimb. Pos.</t>
  </si>
  <si>
    <t>Reimb. FTE</t>
  </si>
  <si>
    <t>Detail of Permanent Positions by Category</t>
  </si>
  <si>
    <t>ATBs</t>
  </si>
  <si>
    <t>Category</t>
  </si>
  <si>
    <t>Intelligence Series (132)</t>
  </si>
  <si>
    <t>Personnel Management (200-299)</t>
  </si>
  <si>
    <t>Clerical and Office Services (300-399)</t>
  </si>
  <si>
    <t>Accounting and Budget (500-599)</t>
  </si>
  <si>
    <t>Attorneys (905)</t>
  </si>
  <si>
    <t>Paralegals / Other Law (900-998)</t>
  </si>
  <si>
    <t>Information &amp; Arts (1000-1099)</t>
  </si>
  <si>
    <t>Business &amp; Industry (1100-1199)</t>
  </si>
  <si>
    <t>Library (1400-1499)</t>
  </si>
  <si>
    <t>Equipment/Facilities Services (1600-1699)</t>
  </si>
  <si>
    <t>Miscellaneous Inspectors Series (1802)</t>
  </si>
  <si>
    <t>Criminal Investigative Series (1811)</t>
  </si>
  <si>
    <t>Supply Services (2000-2099)</t>
  </si>
  <si>
    <t>Motor Vehicle Operations (5703)</t>
  </si>
  <si>
    <t>Information Technology Mgmt  (2210)</t>
  </si>
  <si>
    <t>Security Specialists (080)</t>
  </si>
  <si>
    <t>Miscellaneous Operations (010-099)</t>
  </si>
  <si>
    <t>Total Direct Pos.</t>
  </si>
  <si>
    <t>Total Reimb. Pos.</t>
  </si>
  <si>
    <t>Headquarters (Washington, D.C.)</t>
  </si>
  <si>
    <t>U.S. Field</t>
  </si>
  <si>
    <t>Foreign Field</t>
  </si>
  <si>
    <t>Summary of Requirements by Object Class</t>
  </si>
  <si>
    <t>Object Class</t>
  </si>
  <si>
    <t>11.1 Full-Time Permanent</t>
  </si>
  <si>
    <t>11.3 Other than Full-Time Permanent</t>
  </si>
  <si>
    <t>Other Compensation</t>
  </si>
  <si>
    <t>11.8 Special Personal Services Payments</t>
  </si>
  <si>
    <t>Other Object  Classes</t>
  </si>
  <si>
    <t>12.0 Personnel Benefits</t>
  </si>
  <si>
    <t>13.0 Benefits for former personnel</t>
  </si>
  <si>
    <t>21.0 Travel and Transportation of Persons</t>
  </si>
  <si>
    <t>23.1 Rental Payments to GSA</t>
  </si>
  <si>
    <t>23.2 Rental Payments to Others</t>
  </si>
  <si>
    <t>23.3 Communications, Utilities, and Miscellaneous Charges</t>
  </si>
  <si>
    <t>24.0 Printing and Reproduction</t>
  </si>
  <si>
    <t>25.1 Advisory and Assistance Services</t>
  </si>
  <si>
    <t>25.2 Other Services from Non-Federal Sources</t>
  </si>
  <si>
    <t>25.3 Other Goods and Services from Federal Sources</t>
  </si>
  <si>
    <t>25.4 Operation and Maintenance of Facilities</t>
  </si>
  <si>
    <t>25.7 Operation and Maintenance of Equipment</t>
  </si>
  <si>
    <t>25.8 Subsistence and Support of Persons</t>
  </si>
  <si>
    <t>26.0 Supplies and Materials</t>
  </si>
  <si>
    <t>31.0 Equipment</t>
  </si>
  <si>
    <t>32.0 Land and Structures</t>
  </si>
  <si>
    <t>42.0 Insurance Claims and Indemnities</t>
  </si>
  <si>
    <t>Total Obligations</t>
  </si>
  <si>
    <t>Add - Unobligated End-of-Year, Available</t>
  </si>
  <si>
    <t>Total Direct Requirements</t>
  </si>
  <si>
    <t>Full-Time Permanent</t>
  </si>
  <si>
    <t>23.1 Rental Payments to GSA (Reimbursable)</t>
  </si>
  <si>
    <t>25.3 Other Goods and Services from Federal Sources - DHS Security (Reimbursable)</t>
  </si>
  <si>
    <t>Base Adjustments</t>
  </si>
  <si>
    <t>Total Base Adjustments</t>
  </si>
  <si>
    <t>Estimate FTE</t>
  </si>
  <si>
    <t>Actual FTE</t>
  </si>
  <si>
    <t>Estim. FTE</t>
  </si>
  <si>
    <t>Balance Rescission</t>
  </si>
  <si>
    <t>Total Direct</t>
  </si>
  <si>
    <t>Total Direct and Reimb. FTE</t>
  </si>
  <si>
    <t>Grand Total, FTE</t>
  </si>
  <si>
    <t>Program Activity</t>
  </si>
  <si>
    <r>
      <t>Note</t>
    </r>
    <r>
      <rPr>
        <b/>
        <sz val="11"/>
        <color theme="1"/>
        <rFont val="Arial"/>
        <family val="2"/>
      </rPr>
      <t>:</t>
    </r>
    <r>
      <rPr>
        <sz val="11"/>
        <color theme="1"/>
        <rFont val="Arial"/>
        <family val="2"/>
      </rPr>
      <t xml:space="preserve"> Excludes Balance Rescission and/or Supplemental Appropriations.</t>
    </r>
  </si>
  <si>
    <t>Justifications for Technical and Base Adjustments</t>
  </si>
  <si>
    <t>Obligations by Program Activity</t>
  </si>
  <si>
    <t>11.5 Other Personnel Compensation</t>
  </si>
  <si>
    <t>22.0 Transportation of Things</t>
  </si>
  <si>
    <t>Subtract - Unobligated Balance, Start-of-Year</t>
  </si>
  <si>
    <t>Budgetary Resources</t>
  </si>
  <si>
    <t>Est. FTE</t>
  </si>
  <si>
    <t>Total Direct with Rescission</t>
  </si>
  <si>
    <t>Add - Unobligated End-of-Year, Expiring</t>
  </si>
  <si>
    <t>Collections by Source</t>
  </si>
  <si>
    <t>Subtract - Transfers/Reprogramming</t>
  </si>
  <si>
    <t>Subtract - Recoveries/Refunds</t>
  </si>
  <si>
    <t>2013 Enacted</t>
  </si>
  <si>
    <t xml:space="preserve">  2013 Rescissions (1.877% &amp; 0.2%)</t>
  </si>
  <si>
    <t>FY 2015 Request</t>
  </si>
  <si>
    <t>Total 2013 Enacted (with Rescissions and Sequester)</t>
  </si>
  <si>
    <t>2015 Current Services</t>
  </si>
  <si>
    <t>2015 Total Request</t>
  </si>
  <si>
    <t>2013 Enacted with Rescissions and Sequester</t>
  </si>
  <si>
    <t>2015 Technical and Base Adjustments</t>
  </si>
  <si>
    <t>2015 Increases</t>
  </si>
  <si>
    <t>2015 Offsets</t>
  </si>
  <si>
    <t>2015 Request</t>
  </si>
  <si>
    <t>Sequester</t>
  </si>
  <si>
    <t>2013 Actual</t>
  </si>
  <si>
    <t>Crosswalk of 2014 Availability</t>
  </si>
  <si>
    <t>2014 Availability</t>
  </si>
  <si>
    <t>2014 Planned</t>
  </si>
  <si>
    <r>
      <t xml:space="preserve">2013 Appropriation Enacted w/o Balance Rescission </t>
    </r>
    <r>
      <rPr>
        <b/>
        <vertAlign val="superscript"/>
        <sz val="11"/>
        <color theme="1"/>
        <rFont val="Arial"/>
        <family val="2"/>
      </rPr>
      <t>1</t>
    </r>
  </si>
  <si>
    <t>Footnotes:</t>
  </si>
  <si>
    <t>2013 Hurricane Sandy Supplemental</t>
  </si>
  <si>
    <t>Prevent, disrupt, and defeat terrorist operations before they occur by integrating intelligence and law enforcement efforts to achieve a coordinated response to terrorist threats</t>
  </si>
  <si>
    <t>Combat the threat, incidence, and prevalence of violent crime by leveraging strategic partnerships to investigate, arrest, and prosecute violent offenders and illegal firearms traffickers</t>
  </si>
  <si>
    <t>Supplementals</t>
  </si>
  <si>
    <t>1) The 2013 Enacted appropriation includes the 2 across-the-board rescissions of 1.877% and 0.2%</t>
  </si>
  <si>
    <t xml:space="preserve">  2013 Sequester</t>
  </si>
  <si>
    <t>Direct Positions</t>
  </si>
  <si>
    <t>FTE</t>
  </si>
  <si>
    <t>Note: The FTE for FY 2013 is actual and for FY 2014 and FY 2015 is estimated.</t>
  </si>
  <si>
    <t>2013 Enacted with Rescissions &amp; Sequestration</t>
  </si>
  <si>
    <t>Bureau of Alcohol, Tobacco, Firearms and Explosives</t>
  </si>
  <si>
    <t>2014 Enacted</t>
  </si>
  <si>
    <t>Firearms</t>
  </si>
  <si>
    <t>Arson &amp; Explosives</t>
  </si>
  <si>
    <t>Alcohol &amp; Tobacco</t>
  </si>
  <si>
    <t>Law Enforcement Operations</t>
  </si>
  <si>
    <t>Investigative Support Services</t>
  </si>
  <si>
    <t xml:space="preserve">2014 Enacted 
</t>
  </si>
  <si>
    <t>Burearu of Alcohol, Tobacco, Firearms and Explosives</t>
  </si>
  <si>
    <r>
      <t xml:space="preserve">International Cooperative Administrative Support Services (ICASS):
</t>
    </r>
    <r>
      <rPr>
        <sz val="9"/>
        <color theme="1"/>
        <rFont val="Arial"/>
        <family val="2"/>
      </rPr>
      <t xml:space="preserve">The Department of State charges agencies for administrative support provided to staff based overseas.  Charges are determined by a cost distribution system.  The FY 2015 request is based on the projected FY 2014 bill for post invoices and other ICASS costs. </t>
    </r>
    <r>
      <rPr>
        <u/>
        <sz val="9"/>
        <color theme="1"/>
        <rFont val="Arial"/>
        <family val="2"/>
      </rPr>
      <t xml:space="preserve">
</t>
    </r>
  </si>
  <si>
    <r>
      <t>Retirement:</t>
    </r>
    <r>
      <rPr>
        <sz val="9"/>
        <color theme="1"/>
        <rFont val="Arial"/>
        <family val="2"/>
      </rPr>
      <t xml:space="preserve">
Agency retirement contributions increase as employees under CSRS retire and are replaced by FERS employees.  Based on U.S. Department of Justice Agency estimates, we project that the DOJ workforce will convert from CSRS to FERS at a rate of 1.3 percent per year.  The requested increase of </t>
    </r>
    <r>
      <rPr>
        <u/>
        <sz val="9"/>
        <color theme="1"/>
        <rFont val="Arial"/>
        <family val="2"/>
      </rPr>
      <t>$655,000</t>
    </r>
    <r>
      <rPr>
        <sz val="9"/>
        <color theme="1"/>
        <rFont val="Arial"/>
        <family val="2"/>
      </rPr>
      <t xml:space="preserve"> is necessary to meet our increased retirement obligations as a result of this conversion.</t>
    </r>
  </si>
  <si>
    <r>
      <t xml:space="preserve">Land Mobile Radio O&amp;M:
</t>
    </r>
    <r>
      <rPr>
        <sz val="9"/>
        <color theme="1"/>
        <rFont val="Arial"/>
        <family val="2"/>
      </rPr>
      <t xml:space="preserve">The Department transferred the Land Mobile Radio program back to it's law enforcement Components in FY 2013.  The requested funding is for annual operations and maintenance costs associated with circuits, leases and systems for legacy radio networks.  Adjustments are also required to address contractual changes, maintenance and technology refresh.  Funding of </t>
    </r>
    <r>
      <rPr>
        <u/>
        <sz val="9"/>
        <color theme="1"/>
        <rFont val="Arial"/>
        <family val="2"/>
      </rPr>
      <t>$1,293,000</t>
    </r>
    <r>
      <rPr>
        <sz val="9"/>
        <color theme="1"/>
        <rFont val="Arial"/>
        <family val="2"/>
      </rPr>
      <t xml:space="preserve"> is required for this account.</t>
    </r>
  </si>
  <si>
    <r>
      <t>General Services Administration (GSA) Rent:</t>
    </r>
    <r>
      <rPr>
        <sz val="9"/>
        <color theme="1"/>
        <rFont val="Arial"/>
        <family val="2"/>
      </rPr>
      <t xml:space="preserve">
GSA will continue to charge rental rates that approximate those charged to commercial tenants for equivalent space and related services.  The requested increase of </t>
    </r>
    <r>
      <rPr>
        <u/>
        <sz val="9"/>
        <color theme="1"/>
        <rFont val="Arial"/>
        <family val="2"/>
      </rPr>
      <t>$2,007,000</t>
    </r>
    <r>
      <rPr>
        <sz val="9"/>
        <color theme="1"/>
        <rFont val="Arial"/>
        <family val="2"/>
      </rPr>
      <t xml:space="preserve"> is required to meet our commitment to GSA.  The costs associated with GSA rent were derived through the use of an automated system, which uses the latest inventory data, including rate increases to be effective FY 2015 for each building currently occupied by Department of Justice components, as well as the costs of new space to be occupied.  GSA provides data on the rate increases.</t>
    </r>
  </si>
  <si>
    <r>
      <t xml:space="preserve">     </t>
    </r>
    <r>
      <rPr>
        <u/>
        <sz val="11"/>
        <color theme="1"/>
        <rFont val="Arial"/>
        <family val="2"/>
      </rPr>
      <t>Reprogramming:</t>
    </r>
    <r>
      <rPr>
        <sz val="11"/>
        <color theme="1"/>
        <rFont val="Arial"/>
        <family val="2"/>
      </rPr>
      <t xml:space="preserve">  Section 505 reprogramming was submitted to Congress to reprogram $32.1M into Firearms and $21.4M out of Arson &amp; Explosives and $10.7M out of Alcohol &amp; Tobacco.</t>
    </r>
  </si>
  <si>
    <t>FY 2014 Enacted</t>
  </si>
  <si>
    <t>OCDETF</t>
  </si>
  <si>
    <t>Asset Forfeiture Fund</t>
  </si>
  <si>
    <t>Other Agreements</t>
  </si>
  <si>
    <t>Industry Operations Investigators (1801)</t>
  </si>
  <si>
    <r>
      <t xml:space="preserve">2015 Pay Raise:
</t>
    </r>
    <r>
      <rPr>
        <sz val="9"/>
        <color theme="1"/>
        <rFont val="Arial"/>
        <family val="2"/>
      </rPr>
      <t xml:space="preserve">This request provides for a proposed 1 percent pay raise to be effective in January of 2015.  The amount request, </t>
    </r>
    <r>
      <rPr>
        <u/>
        <sz val="9"/>
        <color theme="1"/>
        <rFont val="Arial"/>
        <family val="2"/>
      </rPr>
      <t>$4,753,000</t>
    </r>
    <r>
      <rPr>
        <sz val="9"/>
        <color theme="1"/>
        <rFont val="Arial"/>
        <family val="2"/>
      </rPr>
      <t>, represents the pay amounts for 3/4 of the fiscal year plus appropriate benefits (</t>
    </r>
    <r>
      <rPr>
        <u/>
        <sz val="9"/>
        <color theme="1"/>
        <rFont val="Arial"/>
        <family val="2"/>
      </rPr>
      <t>$3,422,000</t>
    </r>
    <r>
      <rPr>
        <sz val="9"/>
        <color theme="1"/>
        <rFont val="Arial"/>
        <family val="2"/>
      </rPr>
      <t xml:space="preserve"> for pay and </t>
    </r>
    <r>
      <rPr>
        <u/>
        <sz val="9"/>
        <color theme="1"/>
        <rFont val="Arial"/>
        <family val="2"/>
      </rPr>
      <t>$1,331,000</t>
    </r>
    <r>
      <rPr>
        <sz val="9"/>
        <color theme="1"/>
        <rFont val="Arial"/>
        <family val="2"/>
      </rPr>
      <t xml:space="preserve"> for benefits.)</t>
    </r>
  </si>
  <si>
    <r>
      <t xml:space="preserve">Annualization of 2014 Pay Raise:
</t>
    </r>
    <r>
      <rPr>
        <sz val="9"/>
        <color theme="1"/>
        <rFont val="Arial"/>
        <family val="2"/>
      </rPr>
      <t xml:space="preserve">This pay annualization represents first quarter amounts (October through December) of the 2014 pay increase of 1.0% included in the 2014 President's Budget.  The amount requested </t>
    </r>
    <r>
      <rPr>
        <u/>
        <sz val="9"/>
        <color theme="1"/>
        <rFont val="Arial"/>
        <family val="2"/>
      </rPr>
      <t>$1,710,000</t>
    </r>
    <r>
      <rPr>
        <sz val="9"/>
        <color theme="1"/>
        <rFont val="Arial"/>
        <family val="2"/>
      </rPr>
      <t>, represents the pay amounts for 1/4 of the fiscal year plus appropriate benefits (</t>
    </r>
    <r>
      <rPr>
        <u/>
        <sz val="9"/>
        <color theme="1"/>
        <rFont val="Arial"/>
        <family val="2"/>
      </rPr>
      <t>$ 1,231,000</t>
    </r>
    <r>
      <rPr>
        <sz val="9"/>
        <color theme="1"/>
        <rFont val="Arial"/>
        <family val="2"/>
      </rPr>
      <t xml:space="preserve"> for pay and </t>
    </r>
    <r>
      <rPr>
        <u/>
        <sz val="9"/>
        <color theme="1"/>
        <rFont val="Arial"/>
        <family val="2"/>
      </rPr>
      <t>$479,000</t>
    </r>
    <r>
      <rPr>
        <sz val="9"/>
        <color theme="1"/>
        <rFont val="Arial"/>
        <family val="2"/>
      </rPr>
      <t xml:space="preserve"> for benefits).</t>
    </r>
  </si>
  <si>
    <r>
      <t>Health Insurance:</t>
    </r>
    <r>
      <rPr>
        <sz val="9"/>
        <color theme="1"/>
        <rFont val="Arial"/>
        <family val="2"/>
      </rPr>
      <t xml:space="preserve">
Effective January 2015, the component's contribution to Federal employees' health insurance increases by 3.2% percent.  Applied against the 2014 estimate of $36,781,250 the additional amount required is </t>
    </r>
    <r>
      <rPr>
        <u/>
        <sz val="9"/>
        <color theme="1"/>
        <rFont val="Arial"/>
        <family val="2"/>
      </rPr>
      <t>$1,177,000</t>
    </r>
    <r>
      <rPr>
        <sz val="9"/>
        <color theme="1"/>
        <rFont val="Arial"/>
        <family val="2"/>
      </rPr>
      <t>.</t>
    </r>
  </si>
  <si>
    <t>from funds provided in FY 2012 for HIDTA; and $27.056M from funds provided in FY 2012 for Radio Spectrum Relocation.</t>
  </si>
  <si>
    <t>actual from Radio Spectrum Relocation $0.113M.</t>
  </si>
  <si>
    <r>
      <t xml:space="preserve">Recoveries/Refunds:  </t>
    </r>
    <r>
      <rPr>
        <sz val="11"/>
        <color theme="1"/>
        <rFont val="Arial"/>
        <family val="2"/>
      </rPr>
      <t xml:space="preserve">Funds were recovered from the 15 X 0700 and 15 12/13 0700 accounts.  ATF recovered from the no-year portion of the S&amp;E appropriations, actual of $0.780M; from HIDTA actual of $0.003M; and </t>
    </r>
  </si>
  <si>
    <r>
      <t xml:space="preserve">Recoveries/Refunds:  </t>
    </r>
    <r>
      <rPr>
        <sz val="11"/>
        <color theme="1"/>
        <rFont val="Arial"/>
        <family val="2"/>
      </rPr>
      <t>ATF estimates recoveries of $0.600M.</t>
    </r>
  </si>
  <si>
    <t>of $12.0M from ATF's prior year 2011 and 2012 Direct accounts to ATF's No Year account.</t>
  </si>
  <si>
    <t>2014 - 2015 Total Change</t>
  </si>
  <si>
    <t>and $0.288M from HIDTA and $10.371M from Radio Spectrum Relocation.</t>
  </si>
  <si>
    <r>
      <t xml:space="preserve">     </t>
    </r>
    <r>
      <rPr>
        <u/>
        <sz val="11"/>
        <color theme="1"/>
        <rFont val="Arial"/>
        <family val="2"/>
      </rPr>
      <t>Transfers:</t>
    </r>
    <r>
      <rPr>
        <sz val="11"/>
        <color theme="1"/>
        <rFont val="Arial"/>
        <family val="2"/>
      </rPr>
      <t xml:space="preserve">  The amount reflects transfer of funds from ONDCP to ATF 15 13/14 0700 -$0.024M for approved HIDTA programs within ATF Field Divisions.  Also reflects anticipated transfer </t>
    </r>
  </si>
  <si>
    <r>
      <t xml:space="preserve">     </t>
    </r>
    <r>
      <rPr>
        <u/>
        <sz val="11"/>
        <color theme="1"/>
        <rFont val="Arial"/>
        <family val="2"/>
      </rPr>
      <t>Transfers:</t>
    </r>
    <r>
      <rPr>
        <sz val="11"/>
        <color theme="1"/>
        <rFont val="Arial"/>
        <family val="2"/>
      </rPr>
      <t xml:space="preserve">  The amount reflects transfer of funds from ONDCP to ATF 15 12/13 0700 +$.013M and -$0.009M and 15 13/14 0700 + $0.348 for approved HIDTA programs within ATF Field Divisions.  Also reflects transfer of </t>
    </r>
  </si>
  <si>
    <t>$12.0M from ATF's prior year FY 2011 and 2012 Direct accounts to ATF's No Year account.</t>
  </si>
  <si>
    <r>
      <t xml:space="preserve">Carryover:  </t>
    </r>
    <r>
      <rPr>
        <sz val="11"/>
        <color theme="1"/>
        <rFont val="Arial"/>
        <family val="2"/>
      </rPr>
      <t xml:space="preserve">Funds were carried over from FY 2012 from the 15X0700 and 15 12/13 0700 accounts.  ATF brought forward $0.927M from funds provided in FY 2012 for the no-year portion of the S&amp;E appropriations; $0.240M </t>
    </r>
  </si>
  <si>
    <t>Recoveries
/Refunds</t>
  </si>
  <si>
    <r>
      <t xml:space="preserve">Carryover:  </t>
    </r>
    <r>
      <rPr>
        <sz val="11"/>
        <color theme="1"/>
        <rFont val="Arial"/>
        <family val="2"/>
      </rPr>
      <t xml:space="preserve">Funds were carried over from FY 2013 from 15 X 0700 and 15 13/14 0700 accounts.  ATF brought forward $2.880M from the no-year portions of the S&amp;E appropriations </t>
    </r>
  </si>
  <si>
    <t>TOTAL DIRECT BASE ADJUSTMENTS</t>
  </si>
  <si>
    <r>
      <rPr>
        <u/>
        <sz val="9"/>
        <color theme="1"/>
        <rFont val="Arial"/>
        <family val="2"/>
      </rPr>
      <t>FERS Regular/Law Enforcement Retirement Contribution:</t>
    </r>
    <r>
      <rPr>
        <sz val="9"/>
        <color theme="1"/>
        <rFont val="Arial"/>
        <family val="2"/>
      </rPr>
      <t xml:space="preserve">
Effective October 1, 2014 (FY 2015), the new agency contribution rates of 13.2% (up from the current 11.9%, or an increase of 1.3%) and 28.8% for law enforcement personnel (up from the current 26.3%, or an increase of 2.5%).  The amount requested, </t>
    </r>
    <r>
      <rPr>
        <u/>
        <sz val="9"/>
        <color theme="1"/>
        <rFont val="Arial"/>
        <family val="2"/>
      </rPr>
      <t>$10,271,000,</t>
    </r>
    <r>
      <rPr>
        <sz val="9"/>
        <color theme="1"/>
        <rFont val="Arial"/>
        <family val="2"/>
      </rPr>
      <t xml:space="preserve"> represents the funds needed to cover this increase.</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</si>
</sst>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 #,##0_);_(* \(#,##0\);_(* &quot;-&quot;??_);_(@_)"/>
  </numFmts>
  <fonts count="36" x14ac:knownFonts="1">
    <font>
      <sz val="11"/>
      <color theme="1"/>
      <name val="Calibri"/>
      <family val="2"/>
      <scheme val="minor"/>
    </font>
    <font>
      <sz val="11"/>
      <color theme="1"/>
      <name val="Arial"/>
      <family val="2"/>
    </font>
    <font>
      <sz val="10"/>
      <color theme="1"/>
      <name val="Arial"/>
      <family val="2"/>
    </font>
    <font>
      <sz val="10"/>
      <color theme="1"/>
      <name val="Arial"/>
      <family val="2"/>
    </font>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color theme="1"/>
      <name val="Arial"/>
      <family val="2"/>
    </font>
    <font>
      <b/>
      <sz val="14"/>
      <color theme="1"/>
      <name val="Arial"/>
      <family val="2"/>
    </font>
    <font>
      <sz val="12"/>
      <color theme="1"/>
      <name val="Arial"/>
      <family val="2"/>
    </font>
    <font>
      <b/>
      <sz val="11"/>
      <color theme="1"/>
      <name val="Arial"/>
      <family val="2"/>
    </font>
    <font>
      <sz val="11"/>
      <color theme="0"/>
      <name val="Arial"/>
      <family val="2"/>
    </font>
    <font>
      <b/>
      <u/>
      <sz val="11"/>
      <color theme="1"/>
      <name val="Arial"/>
      <family val="2"/>
    </font>
    <font>
      <b/>
      <sz val="12"/>
      <color theme="1"/>
      <name val="Arial"/>
      <family val="2"/>
    </font>
    <font>
      <b/>
      <sz val="9"/>
      <color theme="1"/>
      <name val="Arial"/>
      <family val="2"/>
    </font>
    <font>
      <sz val="9"/>
      <color theme="1"/>
      <name val="Arial"/>
      <family val="2"/>
    </font>
    <font>
      <sz val="8"/>
      <color theme="1"/>
      <name val="Arial"/>
      <family val="2"/>
    </font>
    <font>
      <sz val="9"/>
      <color theme="0"/>
      <name val="Arial"/>
      <family val="2"/>
    </font>
    <font>
      <u/>
      <sz val="9"/>
      <color theme="1"/>
      <name val="Arial"/>
      <family val="2"/>
    </font>
    <font>
      <i/>
      <sz val="11"/>
      <color theme="1"/>
      <name val="Arial"/>
      <family val="2"/>
    </font>
    <font>
      <b/>
      <vertAlign val="superscript"/>
      <sz val="11"/>
      <color theme="1"/>
      <name val="Arial"/>
      <family val="2"/>
    </font>
    <font>
      <u/>
      <sz val="11"/>
      <color theme="1"/>
      <name val="Arial"/>
      <family val="2"/>
    </font>
    <font>
      <sz val="10"/>
      <name val="Arial"/>
      <family val="2"/>
    </font>
    <font>
      <sz val="12"/>
      <name val="Arial"/>
      <family val="2"/>
    </font>
    <font>
      <sz val="9"/>
      <color rgb="FF1F497D"/>
      <name val="Arial"/>
      <family val="2"/>
    </font>
    <font>
      <sz val="14"/>
      <color theme="1"/>
      <name val="Arial"/>
      <family val="2"/>
    </font>
    <font>
      <b/>
      <sz val="8"/>
      <color indexed="81"/>
      <name val="Tahoma"/>
      <family val="2"/>
    </font>
    <font>
      <sz val="8"/>
      <color indexed="81"/>
      <name val="Tahoma"/>
      <family val="2"/>
    </font>
    <font>
      <sz val="11"/>
      <color theme="0"/>
      <name val="Calibri"/>
      <family val="2"/>
      <scheme val="minor"/>
    </font>
  </fonts>
  <fills count="2">
    <fill>
      <patternFill patternType="none"/>
    </fill>
    <fill>
      <patternFill patternType="gray125"/>
    </fill>
  </fills>
  <borders count="8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auto="1"/>
      </right>
      <top/>
      <bottom style="thin">
        <color indexed="64"/>
      </bottom>
      <diagonal/>
    </border>
    <border>
      <left style="thin">
        <color auto="1"/>
      </left>
      <right style="medium">
        <color auto="1"/>
      </right>
      <top/>
      <bottom style="thin">
        <color indexed="64"/>
      </bottom>
      <diagonal/>
    </border>
    <border>
      <left style="medium">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dashed">
        <color theme="0" tint="-0.14996795556505021"/>
      </bottom>
      <diagonal/>
    </border>
    <border>
      <left style="thin">
        <color auto="1"/>
      </left>
      <right style="thin">
        <color auto="1"/>
      </right>
      <top style="thin">
        <color auto="1"/>
      </top>
      <bottom style="dashed">
        <color theme="0" tint="-0.14996795556505021"/>
      </bottom>
      <diagonal/>
    </border>
    <border>
      <left style="thin">
        <color auto="1"/>
      </left>
      <right style="medium">
        <color auto="1"/>
      </right>
      <top style="thin">
        <color auto="1"/>
      </top>
      <bottom style="dashed">
        <color theme="0" tint="-0.14996795556505021"/>
      </bottom>
      <diagonal/>
    </border>
    <border>
      <left style="medium">
        <color auto="1"/>
      </left>
      <right style="thin">
        <color auto="1"/>
      </right>
      <top style="dashed">
        <color theme="0" tint="-0.14996795556505021"/>
      </top>
      <bottom style="dashed">
        <color theme="0" tint="-0.14996795556505021"/>
      </bottom>
      <diagonal/>
    </border>
    <border>
      <left style="thin">
        <color auto="1"/>
      </left>
      <right style="thin">
        <color auto="1"/>
      </right>
      <top style="dashed">
        <color theme="0" tint="-0.14996795556505021"/>
      </top>
      <bottom style="dashed">
        <color theme="0" tint="-0.14996795556505021"/>
      </bottom>
      <diagonal/>
    </border>
    <border>
      <left style="thin">
        <color auto="1"/>
      </left>
      <right style="medium">
        <color auto="1"/>
      </right>
      <top style="dashed">
        <color theme="0" tint="-0.14996795556505021"/>
      </top>
      <bottom style="dashed">
        <color theme="0" tint="-0.14996795556505021"/>
      </bottom>
      <diagonal/>
    </border>
    <border>
      <left style="medium">
        <color auto="1"/>
      </left>
      <right style="thin">
        <color auto="1"/>
      </right>
      <top style="dashed">
        <color theme="0" tint="-0.14996795556505021"/>
      </top>
      <bottom/>
      <diagonal/>
    </border>
    <border>
      <left style="thin">
        <color auto="1"/>
      </left>
      <right style="thin">
        <color auto="1"/>
      </right>
      <top style="dashed">
        <color theme="0" tint="-0.14996795556505021"/>
      </top>
      <bottom/>
      <diagonal/>
    </border>
    <border>
      <left style="thin">
        <color auto="1"/>
      </left>
      <right style="medium">
        <color auto="1"/>
      </right>
      <top style="dashed">
        <color theme="0" tint="-0.1499679555650502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diagonal/>
    </border>
    <border>
      <left/>
      <right style="thin">
        <color auto="1"/>
      </right>
      <top style="thin">
        <color auto="1"/>
      </top>
      <bottom style="dashed">
        <color theme="0" tint="-0.14996795556505021"/>
      </bottom>
      <diagonal/>
    </border>
    <border>
      <left/>
      <right style="thin">
        <color auto="1"/>
      </right>
      <top style="dashed">
        <color theme="0" tint="-0.14996795556505021"/>
      </top>
      <bottom style="dashed">
        <color theme="0" tint="-0.14996795556505021"/>
      </bottom>
      <diagonal/>
    </border>
    <border>
      <left/>
      <right style="thin">
        <color auto="1"/>
      </right>
      <top style="thin">
        <color auto="1"/>
      </top>
      <bottom style="medium">
        <color auto="1"/>
      </bottom>
      <diagonal/>
    </border>
    <border>
      <left style="medium">
        <color auto="1"/>
      </left>
      <right/>
      <top/>
      <bottom/>
      <diagonal/>
    </border>
    <border>
      <left style="thin">
        <color auto="1"/>
      </left>
      <right/>
      <top style="medium">
        <color auto="1"/>
      </top>
      <bottom style="thin">
        <color auto="1"/>
      </bottom>
      <diagonal/>
    </border>
    <border>
      <left/>
      <right/>
      <top/>
      <bottom style="medium">
        <color auto="1"/>
      </bottom>
      <diagonal/>
    </border>
    <border>
      <left style="medium">
        <color auto="1"/>
      </left>
      <right style="thin">
        <color auto="1"/>
      </right>
      <top style="dashed">
        <color theme="0" tint="-0.14996795556505021"/>
      </top>
      <bottom style="thin">
        <color auto="1"/>
      </bottom>
      <diagonal/>
    </border>
    <border>
      <left/>
      <right style="thin">
        <color auto="1"/>
      </right>
      <top style="dashed">
        <color theme="0" tint="-0.14996795556505021"/>
      </top>
      <bottom style="thin">
        <color auto="1"/>
      </bottom>
      <diagonal/>
    </border>
    <border>
      <left style="thin">
        <color auto="1"/>
      </left>
      <right style="thin">
        <color auto="1"/>
      </right>
      <top style="dashed">
        <color theme="0" tint="-0.14996795556505021"/>
      </top>
      <bottom style="thin">
        <color auto="1"/>
      </bottom>
      <diagonal/>
    </border>
    <border>
      <left style="thin">
        <color auto="1"/>
      </left>
      <right style="medium">
        <color auto="1"/>
      </right>
      <top style="dashed">
        <color theme="0" tint="-0.14996795556505021"/>
      </top>
      <bottom style="thin">
        <color auto="1"/>
      </bottom>
      <diagonal/>
    </border>
    <border>
      <left/>
      <right/>
      <top style="dashed">
        <color theme="0" tint="-0.14996795556505021"/>
      </top>
      <bottom style="dashed">
        <color theme="0" tint="-0.14996795556505021"/>
      </bottom>
      <diagonal/>
    </border>
    <border>
      <left/>
      <right/>
      <top style="dashed">
        <color theme="0" tint="-0.14996795556505021"/>
      </top>
      <bottom style="thin">
        <color auto="1"/>
      </bottom>
      <diagonal/>
    </border>
    <border>
      <left style="thin">
        <color auto="1"/>
      </left>
      <right style="thin">
        <color auto="1"/>
      </right>
      <top style="medium">
        <color auto="1"/>
      </top>
      <bottom/>
      <diagonal/>
    </border>
    <border>
      <left style="medium">
        <color auto="1"/>
      </left>
      <right/>
      <top style="thin">
        <color auto="1"/>
      </top>
      <bottom style="dashed">
        <color theme="0" tint="-0.14996795556505021"/>
      </bottom>
      <diagonal/>
    </border>
    <border>
      <left style="medium">
        <color auto="1"/>
      </left>
      <right/>
      <top style="dashed">
        <color theme="0" tint="-0.14996795556505021"/>
      </top>
      <bottom style="dashed">
        <color theme="0" tint="-0.14996795556505021"/>
      </bottom>
      <diagonal/>
    </border>
    <border>
      <left style="medium">
        <color auto="1"/>
      </left>
      <right/>
      <top style="dashed">
        <color theme="0" tint="-0.14996795556505021"/>
      </top>
      <bottom style="thin">
        <color auto="1"/>
      </bottom>
      <diagonal/>
    </border>
    <border>
      <left style="medium">
        <color auto="1"/>
      </left>
      <right/>
      <top style="thin">
        <color auto="1"/>
      </top>
      <bottom style="medium">
        <color auto="1"/>
      </bottom>
      <diagonal/>
    </border>
    <border>
      <left style="medium">
        <color auto="1"/>
      </left>
      <right/>
      <top style="dashed">
        <color theme="0" tint="-0.14996795556505021"/>
      </top>
      <bottom style="medium">
        <color auto="1"/>
      </bottom>
      <diagonal/>
    </border>
    <border>
      <left style="medium">
        <color auto="1"/>
      </left>
      <right/>
      <top/>
      <bottom style="dashed">
        <color theme="0" tint="-0.14996795556505021"/>
      </bottom>
      <diagonal/>
    </border>
    <border>
      <left/>
      <right/>
      <top/>
      <bottom style="dashed">
        <color theme="0" tint="-0.14996795556505021"/>
      </bottom>
      <diagonal/>
    </border>
    <border>
      <left style="thin">
        <color auto="1"/>
      </left>
      <right style="thin">
        <color auto="1"/>
      </right>
      <top/>
      <bottom style="dashed">
        <color theme="0" tint="-0.14996795556505021"/>
      </bottom>
      <diagonal/>
    </border>
    <border>
      <left style="medium">
        <color auto="1"/>
      </left>
      <right/>
      <top style="dashed">
        <color theme="0" tint="-0.14996795556505021"/>
      </top>
      <bottom/>
      <diagonal/>
    </border>
    <border>
      <left/>
      <right style="thin">
        <color auto="1"/>
      </right>
      <top/>
      <bottom style="dashed">
        <color theme="0" tint="-0.14996795556505021"/>
      </bottom>
      <diagonal/>
    </border>
    <border>
      <left/>
      <right/>
      <top style="thin">
        <color auto="1"/>
      </top>
      <bottom style="medium">
        <color auto="1"/>
      </bottom>
      <diagonal/>
    </border>
    <border>
      <left style="thin">
        <color auto="1"/>
      </left>
      <right style="thin">
        <color auto="1"/>
      </right>
      <top style="dashed">
        <color theme="0" tint="-0.14996795556505021"/>
      </top>
      <bottom style="medium">
        <color auto="1"/>
      </bottom>
      <diagonal/>
    </border>
    <border>
      <left style="thin">
        <color auto="1"/>
      </left>
      <right style="medium">
        <color auto="1"/>
      </right>
      <top/>
      <bottom style="dashed">
        <color theme="0" tint="-0.14996795556505021"/>
      </bottom>
      <diagonal/>
    </border>
    <border>
      <left style="thin">
        <color auto="1"/>
      </left>
      <right style="medium">
        <color auto="1"/>
      </right>
      <top style="dashed">
        <color theme="0" tint="-0.14996795556505021"/>
      </top>
      <bottom style="medium">
        <color auto="1"/>
      </bottom>
      <diagonal/>
    </border>
    <border>
      <left/>
      <right style="medium">
        <color auto="1"/>
      </right>
      <top style="medium">
        <color auto="1"/>
      </top>
      <bottom style="thin">
        <color auto="1"/>
      </bottom>
      <diagonal/>
    </border>
    <border>
      <left style="thin">
        <color auto="1"/>
      </left>
      <right/>
      <top style="medium">
        <color auto="1"/>
      </top>
      <bottom/>
      <diagonal/>
    </border>
    <border>
      <left/>
      <right/>
      <top style="medium">
        <color auto="1"/>
      </top>
      <bottom style="thin">
        <color auto="1"/>
      </bottom>
      <diagonal/>
    </border>
    <border>
      <left style="thin">
        <color auto="1"/>
      </left>
      <right style="thin">
        <color auto="1"/>
      </right>
      <top/>
      <bottom style="medium">
        <color auto="1"/>
      </bottom>
      <diagonal/>
    </border>
    <border>
      <left style="medium">
        <color auto="1"/>
      </left>
      <right style="thin">
        <color auto="1"/>
      </right>
      <top style="dashed">
        <color theme="0" tint="-0.14996795556505021"/>
      </top>
      <bottom style="medium">
        <color auto="1"/>
      </bottom>
      <diagonal/>
    </border>
    <border>
      <left style="thin">
        <color auto="1"/>
      </left>
      <right style="medium">
        <color auto="1"/>
      </right>
      <top style="medium">
        <color auto="1"/>
      </top>
      <bottom style="dashed">
        <color theme="0" tint="-0.14996795556505021"/>
      </bottom>
      <diagonal/>
    </border>
    <border>
      <left style="thin">
        <color auto="1"/>
      </left>
      <right style="thin">
        <color auto="1"/>
      </right>
      <top style="medium">
        <color auto="1"/>
      </top>
      <bottom style="dashed">
        <color theme="0" tint="-0.14996795556505021"/>
      </bottom>
      <diagonal/>
    </border>
    <border>
      <left style="medium">
        <color auto="1"/>
      </left>
      <right style="thin">
        <color auto="1"/>
      </right>
      <top style="medium">
        <color auto="1"/>
      </top>
      <bottom style="dashed">
        <color theme="0" tint="-0.14996795556505021"/>
      </bottom>
      <diagonal/>
    </border>
    <border>
      <left style="medium">
        <color auto="1"/>
      </left>
      <right style="thin">
        <color auto="1"/>
      </right>
      <top/>
      <bottom style="dashed">
        <color theme="0" tint="-0.14996795556505021"/>
      </bottom>
      <diagonal/>
    </border>
    <border>
      <left style="medium">
        <color auto="1"/>
      </left>
      <right style="medium">
        <color auto="1"/>
      </right>
      <top style="hair">
        <color theme="0" tint="-0.34998626667073579"/>
      </top>
      <bottom style="dashed">
        <color theme="0" tint="-0.14996795556505021"/>
      </bottom>
      <diagonal/>
    </border>
    <border>
      <left style="medium">
        <color auto="1"/>
      </left>
      <right style="medium">
        <color auto="1"/>
      </right>
      <top/>
      <bottom style="dashed">
        <color theme="0" tint="-0.14996795556505021"/>
      </bottom>
      <diagonal/>
    </border>
    <border>
      <left style="medium">
        <color auto="1"/>
      </left>
      <right style="medium">
        <color auto="1"/>
      </right>
      <top style="dashed">
        <color theme="0" tint="-0.14996795556505021"/>
      </top>
      <bottom style="dashed">
        <color theme="0" tint="-0.14996795556505021"/>
      </bottom>
      <diagonal/>
    </border>
    <border>
      <left style="medium">
        <color auto="1"/>
      </left>
      <right/>
      <top/>
      <bottom style="medium">
        <color auto="1"/>
      </bottom>
      <diagonal/>
    </border>
    <border>
      <left style="medium">
        <color auto="1"/>
      </left>
      <right style="medium">
        <color auto="1"/>
      </right>
      <top style="medium">
        <color auto="1"/>
      </top>
      <bottom style="dashed">
        <color theme="0" tint="-0.14996795556505021"/>
      </bottom>
      <diagonal/>
    </border>
    <border>
      <left style="medium">
        <color auto="1"/>
      </left>
      <right/>
      <top style="medium">
        <color auto="1"/>
      </top>
      <bottom style="dashed">
        <color theme="0" tint="-0.14996795556505021"/>
      </bottom>
      <diagonal/>
    </border>
    <border>
      <left/>
      <right style="medium">
        <color auto="1"/>
      </right>
      <top style="medium">
        <color auto="1"/>
      </top>
      <bottom style="dashed">
        <color theme="0" tint="-0.14996795556505021"/>
      </bottom>
      <diagonal/>
    </border>
    <border>
      <left/>
      <right style="medium">
        <color auto="1"/>
      </right>
      <top/>
      <bottom/>
      <diagonal/>
    </border>
    <border>
      <left style="medium">
        <color auto="1"/>
      </left>
      <right style="thin">
        <color auto="1"/>
      </right>
      <top style="thin">
        <color auto="1"/>
      </top>
      <bottom/>
      <diagonal/>
    </border>
    <border>
      <left/>
      <right style="medium">
        <color auto="1"/>
      </right>
      <top/>
      <bottom style="dashed">
        <color theme="0" tint="-0.14996795556505021"/>
      </bottom>
      <diagonal/>
    </border>
    <border>
      <left/>
      <right style="thin">
        <color auto="1"/>
      </right>
      <top style="medium">
        <color auto="1"/>
      </top>
      <bottom style="thin">
        <color auto="1"/>
      </bottom>
      <diagonal/>
    </border>
    <border>
      <left/>
      <right/>
      <top style="dashed">
        <color theme="0" tint="-0.14996795556505021"/>
      </top>
      <bottom/>
      <diagonal/>
    </border>
    <border>
      <left/>
      <right style="thin">
        <color auto="1"/>
      </right>
      <top style="dashed">
        <color theme="0" tint="-0.14996795556505021"/>
      </top>
      <bottom/>
      <diagonal/>
    </border>
    <border>
      <left style="medium">
        <color auto="1"/>
      </left>
      <right/>
      <top/>
      <bottom style="thin">
        <color auto="1"/>
      </bottom>
      <diagonal/>
    </border>
    <border>
      <left/>
      <right style="medium">
        <color auto="1"/>
      </right>
      <top/>
      <bottom style="thin">
        <color auto="1"/>
      </bottom>
      <diagonal/>
    </border>
    <border>
      <left/>
      <right style="medium">
        <color auto="1"/>
      </right>
      <top style="dashed">
        <color theme="0" tint="-0.14996795556505021"/>
      </top>
      <bottom style="thin">
        <color auto="1"/>
      </bottom>
      <diagonal/>
    </border>
    <border>
      <left/>
      <right style="medium">
        <color auto="1"/>
      </right>
      <top/>
      <bottom style="medium">
        <color auto="1"/>
      </bottom>
      <diagonal/>
    </border>
    <border>
      <left/>
      <right/>
      <top style="medium">
        <color auto="1"/>
      </top>
      <bottom/>
      <diagonal/>
    </border>
  </borders>
  <cellStyleXfs count="20">
    <xf numFmtId="0" fontId="0" fillId="0" borderId="0"/>
    <xf numFmtId="43" fontId="13" fillId="0" borderId="0" applyFont="0" applyFill="0" applyBorder="0" applyAlignment="0" applyProtection="0"/>
    <xf numFmtId="0" fontId="29" fillId="0" borderId="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30" fillId="0" borderId="0"/>
    <xf numFmtId="0" fontId="30" fillId="0" borderId="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30" fillId="0" borderId="0"/>
  </cellStyleXfs>
  <cellXfs count="282">
    <xf numFmtId="0" fontId="0" fillId="0" borderId="0" xfId="0"/>
    <xf numFmtId="3" fontId="17" fillId="0" borderId="6" xfId="0" applyNumberFormat="1" applyFont="1" applyBorder="1" applyAlignment="1">
      <alignment horizontal="center" vertical="top" wrapText="1"/>
    </xf>
    <xf numFmtId="3" fontId="17" fillId="0" borderId="7" xfId="0" applyNumberFormat="1" applyFont="1" applyBorder="1" applyAlignment="1">
      <alignment horizontal="center" vertical="top" wrapText="1"/>
    </xf>
    <xf numFmtId="164" fontId="17" fillId="0" borderId="8" xfId="1" applyNumberFormat="1" applyFont="1" applyBorder="1" applyAlignment="1">
      <alignment horizontal="center" vertical="top" wrapText="1"/>
    </xf>
    <xf numFmtId="0" fontId="18" fillId="0" borderId="0" xfId="0" applyFont="1"/>
    <xf numFmtId="0" fontId="17" fillId="0" borderId="0" xfId="0" applyFont="1"/>
    <xf numFmtId="0" fontId="15" fillId="0" borderId="0" xfId="0" applyFont="1" applyAlignment="1"/>
    <xf numFmtId="0" fontId="16" fillId="0" borderId="0" xfId="0" applyFont="1" applyAlignment="1"/>
    <xf numFmtId="0" fontId="14" fillId="0" borderId="0" xfId="0" applyFont="1" applyAlignment="1"/>
    <xf numFmtId="0" fontId="12" fillId="0" borderId="0" xfId="0" applyFont="1"/>
    <xf numFmtId="0" fontId="12" fillId="0" borderId="0" xfId="0" applyFont="1" applyAlignment="1"/>
    <xf numFmtId="0" fontId="12" fillId="0" borderId="1" xfId="0" applyFont="1" applyBorder="1" applyAlignment="1">
      <alignment horizontal="center" vertical="top" wrapText="1"/>
    </xf>
    <xf numFmtId="0" fontId="12" fillId="0" borderId="13" xfId="0" applyFont="1" applyBorder="1" applyAlignment="1">
      <alignment horizontal="center" vertical="top" wrapText="1"/>
    </xf>
    <xf numFmtId="0" fontId="17" fillId="0" borderId="15" xfId="0" applyFont="1" applyBorder="1" applyAlignment="1">
      <alignment horizontal="right"/>
    </xf>
    <xf numFmtId="0" fontId="12" fillId="0" borderId="17" xfId="0" applyFont="1" applyBorder="1"/>
    <xf numFmtId="0" fontId="12" fillId="0" borderId="18" xfId="0" applyFont="1" applyBorder="1"/>
    <xf numFmtId="0" fontId="12" fillId="0" borderId="19" xfId="0" applyFont="1" applyBorder="1" applyAlignment="1">
      <alignment horizontal="left" indent="3"/>
    </xf>
    <xf numFmtId="0" fontId="12" fillId="0" borderId="19" xfId="0" applyFont="1" applyBorder="1" applyAlignment="1">
      <alignment horizontal="left" indent="5"/>
    </xf>
    <xf numFmtId="0" fontId="12" fillId="0" borderId="22" xfId="0" applyFont="1" applyBorder="1" applyAlignment="1">
      <alignment horizontal="left" indent="5"/>
    </xf>
    <xf numFmtId="0" fontId="12" fillId="0" borderId="6" xfId="0" applyFont="1" applyBorder="1" applyAlignment="1">
      <alignment horizontal="left" indent="3"/>
    </xf>
    <xf numFmtId="0" fontId="11" fillId="0" borderId="1" xfId="0" applyFont="1" applyBorder="1" applyAlignment="1">
      <alignment horizontal="center" vertical="top" wrapText="1"/>
    </xf>
    <xf numFmtId="0" fontId="11" fillId="0" borderId="0" xfId="0" applyFont="1"/>
    <xf numFmtId="0" fontId="11" fillId="0" borderId="13" xfId="0" applyFont="1" applyBorder="1" applyAlignment="1">
      <alignment horizontal="center" vertical="top" wrapText="1"/>
    </xf>
    <xf numFmtId="3" fontId="12" fillId="0" borderId="20" xfId="0" applyNumberFormat="1" applyFont="1" applyBorder="1"/>
    <xf numFmtId="3" fontId="12" fillId="0" borderId="20" xfId="1" applyNumberFormat="1" applyFont="1" applyBorder="1"/>
    <xf numFmtId="3" fontId="11" fillId="0" borderId="20" xfId="0" applyNumberFormat="1" applyFont="1" applyBorder="1"/>
    <xf numFmtId="3" fontId="11" fillId="0" borderId="21" xfId="0" applyNumberFormat="1" applyFont="1" applyBorder="1"/>
    <xf numFmtId="3" fontId="17" fillId="0" borderId="36" xfId="0" applyNumberFormat="1" applyFont="1" applyBorder="1"/>
    <xf numFmtId="3" fontId="17" fillId="0" borderId="37" xfId="0" applyNumberFormat="1" applyFont="1" applyBorder="1"/>
    <xf numFmtId="0" fontId="17" fillId="0" borderId="41" xfId="0" applyFont="1" applyBorder="1" applyAlignment="1">
      <alignment vertical="top"/>
    </xf>
    <xf numFmtId="0" fontId="12" fillId="0" borderId="42" xfId="0" applyFont="1" applyBorder="1" applyAlignment="1">
      <alignment vertical="top"/>
    </xf>
    <xf numFmtId="0" fontId="12" fillId="0" borderId="43" xfId="0" applyFont="1" applyBorder="1"/>
    <xf numFmtId="0" fontId="12" fillId="0" borderId="44" xfId="0" applyFont="1" applyBorder="1"/>
    <xf numFmtId="0" fontId="17" fillId="0" borderId="30" xfId="0" applyFont="1" applyBorder="1" applyAlignment="1">
      <alignment horizontal="center"/>
    </xf>
    <xf numFmtId="3" fontId="17" fillId="0" borderId="7" xfId="0" applyNumberFormat="1" applyFont="1" applyBorder="1"/>
    <xf numFmtId="0" fontId="17" fillId="0" borderId="28" xfId="0" applyFont="1" applyBorder="1" applyAlignment="1">
      <alignment vertical="top" wrapText="1"/>
    </xf>
    <xf numFmtId="0" fontId="17" fillId="0" borderId="35" xfId="0" applyFont="1" applyBorder="1" applyAlignment="1">
      <alignment horizontal="right" vertical="top"/>
    </xf>
    <xf numFmtId="0" fontId="21" fillId="0" borderId="33" xfId="0" applyFont="1" applyBorder="1" applyAlignment="1">
      <alignment vertical="center" wrapText="1"/>
    </xf>
    <xf numFmtId="0" fontId="24" fillId="0" borderId="0" xfId="0" applyFont="1" applyAlignment="1"/>
    <xf numFmtId="0" fontId="22" fillId="0" borderId="0" xfId="0" applyFont="1"/>
    <xf numFmtId="0" fontId="22" fillId="0" borderId="42" xfId="0" applyFont="1" applyBorder="1" applyAlignment="1">
      <alignment vertical="top"/>
    </xf>
    <xf numFmtId="0" fontId="22" fillId="0" borderId="43" xfId="0" applyFont="1" applyBorder="1"/>
    <xf numFmtId="0" fontId="24" fillId="0" borderId="0" xfId="0" applyFont="1"/>
    <xf numFmtId="0" fontId="21" fillId="0" borderId="5" xfId="0" applyFont="1" applyBorder="1" applyAlignment="1">
      <alignment horizontal="center" vertical="center" wrapText="1"/>
    </xf>
    <xf numFmtId="0" fontId="21" fillId="0" borderId="4" xfId="0" applyFont="1" applyBorder="1" applyAlignment="1">
      <alignment horizontal="center" vertical="center" wrapText="1"/>
    </xf>
    <xf numFmtId="3" fontId="21" fillId="0" borderId="36" xfId="0" applyNumberFormat="1" applyFont="1" applyBorder="1"/>
    <xf numFmtId="3" fontId="22" fillId="0" borderId="17" xfId="0" applyNumberFormat="1" applyFont="1" applyBorder="1"/>
    <xf numFmtId="0" fontId="22" fillId="0" borderId="41" xfId="0" applyFont="1" applyBorder="1" applyAlignment="1">
      <alignment vertical="top"/>
    </xf>
    <xf numFmtId="3" fontId="21" fillId="0" borderId="20" xfId="0" applyNumberFormat="1" applyFont="1" applyBorder="1"/>
    <xf numFmtId="3" fontId="21" fillId="0" borderId="48" xfId="0" applyNumberFormat="1" applyFont="1" applyBorder="1"/>
    <xf numFmtId="0" fontId="22" fillId="0" borderId="46" xfId="0" applyFont="1" applyBorder="1" applyAlignment="1">
      <alignment vertical="top"/>
    </xf>
    <xf numFmtId="0" fontId="22" fillId="0" borderId="45" xfId="0" applyFont="1" applyBorder="1" applyAlignment="1">
      <alignment vertical="top"/>
    </xf>
    <xf numFmtId="3" fontId="21" fillId="0" borderId="52" xfId="0" applyNumberFormat="1" applyFont="1" applyBorder="1"/>
    <xf numFmtId="0" fontId="21" fillId="0" borderId="3" xfId="0" applyFont="1" applyBorder="1" applyAlignment="1">
      <alignment horizontal="center" vertical="center" wrapText="1"/>
    </xf>
    <xf numFmtId="3" fontId="22" fillId="0" borderId="21" xfId="0" applyNumberFormat="1" applyFont="1" applyBorder="1"/>
    <xf numFmtId="3" fontId="21" fillId="0" borderId="37" xfId="0" applyNumberFormat="1" applyFont="1" applyBorder="1"/>
    <xf numFmtId="3" fontId="22" fillId="0" borderId="18" xfId="0" applyNumberFormat="1" applyFont="1" applyBorder="1"/>
    <xf numFmtId="3" fontId="21" fillId="0" borderId="53" xfId="0" applyNumberFormat="1" applyFont="1" applyBorder="1"/>
    <xf numFmtId="0" fontId="14" fillId="0" borderId="33" xfId="0" applyFont="1" applyBorder="1" applyAlignment="1"/>
    <xf numFmtId="0" fontId="18" fillId="0" borderId="0" xfId="0" applyFont="1" applyAlignment="1"/>
    <xf numFmtId="0" fontId="10" fillId="0" borderId="1" xfId="0" applyFont="1" applyBorder="1" applyAlignment="1">
      <alignment horizontal="center" vertical="top" wrapText="1"/>
    </xf>
    <xf numFmtId="0" fontId="10" fillId="0" borderId="13" xfId="0" applyFont="1" applyBorder="1" applyAlignment="1">
      <alignment horizontal="center" vertical="top" wrapText="1"/>
    </xf>
    <xf numFmtId="0" fontId="12" fillId="0" borderId="41" xfId="0" applyFont="1" applyBorder="1"/>
    <xf numFmtId="0" fontId="12" fillId="0" borderId="46" xfId="0" applyFont="1" applyBorder="1"/>
    <xf numFmtId="0" fontId="12" fillId="0" borderId="42" xfId="0" applyFont="1" applyBorder="1"/>
    <xf numFmtId="0" fontId="12" fillId="0" borderId="46" xfId="0" applyFont="1" applyBorder="1" applyAlignment="1">
      <alignment horizontal="left" indent="1"/>
    </xf>
    <xf numFmtId="0" fontId="12" fillId="0" borderId="42" xfId="0" applyFont="1" applyBorder="1" applyAlignment="1">
      <alignment horizontal="left" indent="1"/>
    </xf>
    <xf numFmtId="0" fontId="17" fillId="0" borderId="9" xfId="0" applyFont="1" applyBorder="1" applyAlignment="1">
      <alignment horizontal="center"/>
    </xf>
    <xf numFmtId="0" fontId="26" fillId="0" borderId="19" xfId="0" applyFont="1" applyBorder="1" applyAlignment="1">
      <alignment horizontal="left" indent="8"/>
    </xf>
    <xf numFmtId="0" fontId="17" fillId="0" borderId="19" xfId="0" applyFont="1" applyBorder="1"/>
    <xf numFmtId="0" fontId="17" fillId="0" borderId="19" xfId="0" applyFont="1" applyBorder="1" applyAlignment="1">
      <alignment horizontal="center"/>
    </xf>
    <xf numFmtId="0" fontId="17" fillId="0" borderId="59" xfId="0" applyFont="1" applyBorder="1" applyAlignment="1">
      <alignment horizontal="center"/>
    </xf>
    <xf numFmtId="0" fontId="17" fillId="0" borderId="65" xfId="0" applyFont="1" applyBorder="1"/>
    <xf numFmtId="3" fontId="17" fillId="0" borderId="19" xfId="0" applyNumberFormat="1" applyFont="1" applyBorder="1"/>
    <xf numFmtId="3" fontId="17" fillId="0" borderId="20" xfId="0" applyNumberFormat="1" applyFont="1" applyBorder="1"/>
    <xf numFmtId="0" fontId="17" fillId="0" borderId="66" xfId="0" applyFont="1" applyBorder="1" applyAlignment="1">
      <alignment horizontal="left" indent="1"/>
    </xf>
    <xf numFmtId="3" fontId="17" fillId="0" borderId="21" xfId="0" applyNumberFormat="1" applyFont="1" applyBorder="1"/>
    <xf numFmtId="0" fontId="17" fillId="0" borderId="66" xfId="0" applyFont="1" applyBorder="1"/>
    <xf numFmtId="0" fontId="17" fillId="0" borderId="64" xfId="0" applyFont="1" applyBorder="1" applyAlignment="1">
      <alignment horizontal="left"/>
    </xf>
    <xf numFmtId="0" fontId="17" fillId="0" borderId="65" xfId="0" applyFont="1" applyBorder="1" applyAlignment="1">
      <alignment horizontal="left" indent="1"/>
    </xf>
    <xf numFmtId="0" fontId="17" fillId="0" borderId="68" xfId="0" applyFont="1" applyBorder="1"/>
    <xf numFmtId="3" fontId="17" fillId="0" borderId="69" xfId="0" applyNumberFormat="1" applyFont="1" applyBorder="1"/>
    <xf numFmtId="3" fontId="17" fillId="0" borderId="61" xfId="0" applyNumberFormat="1" applyFont="1" applyBorder="1"/>
    <xf numFmtId="3" fontId="17" fillId="0" borderId="70" xfId="0" applyNumberFormat="1" applyFont="1" applyBorder="1"/>
    <xf numFmtId="0" fontId="12" fillId="0" borderId="34" xfId="0" applyFont="1" applyBorder="1" applyAlignment="1">
      <alignment horizontal="left" indent="3"/>
    </xf>
    <xf numFmtId="0" fontId="17" fillId="0" borderId="4" xfId="0" applyFont="1" applyBorder="1" applyAlignment="1">
      <alignment horizontal="center" vertical="center" wrapText="1"/>
    </xf>
    <xf numFmtId="0" fontId="12" fillId="0" borderId="63" xfId="0" applyFont="1" applyBorder="1" applyAlignment="1">
      <alignment horizontal="left" indent="3"/>
    </xf>
    <xf numFmtId="0" fontId="9" fillId="0" borderId="16" xfId="0" applyFont="1" applyBorder="1" applyAlignment="1">
      <alignment horizontal="left" indent="2"/>
    </xf>
    <xf numFmtId="3" fontId="17" fillId="0" borderId="31" xfId="0" applyNumberFormat="1" applyFont="1" applyBorder="1"/>
    <xf numFmtId="3" fontId="17" fillId="0" borderId="14" xfId="0" applyNumberFormat="1" applyFont="1" applyBorder="1"/>
    <xf numFmtId="0" fontId="17" fillId="0" borderId="25" xfId="0" applyFont="1" applyBorder="1" applyAlignment="1">
      <alignment horizontal="left"/>
    </xf>
    <xf numFmtId="0" fontId="9" fillId="0" borderId="1" xfId="0" applyFont="1" applyBorder="1" applyAlignment="1">
      <alignment horizontal="center" vertical="top" wrapText="1"/>
    </xf>
    <xf numFmtId="0" fontId="9" fillId="0" borderId="63" xfId="0" applyFont="1" applyBorder="1" applyAlignment="1">
      <alignment horizontal="left" indent="3"/>
    </xf>
    <xf numFmtId="0" fontId="9" fillId="0" borderId="19" xfId="0" applyFont="1" applyBorder="1" applyAlignment="1">
      <alignment horizontal="left" indent="3"/>
    </xf>
    <xf numFmtId="0" fontId="9" fillId="0" borderId="6" xfId="0" applyFont="1" applyBorder="1" applyAlignment="1">
      <alignment horizontal="left" indent="3"/>
    </xf>
    <xf numFmtId="0" fontId="8" fillId="0" borderId="1" xfId="0" applyFont="1" applyBorder="1" applyAlignment="1">
      <alignment horizontal="center" vertical="top" wrapText="1"/>
    </xf>
    <xf numFmtId="0" fontId="8" fillId="0" borderId="19" xfId="0" applyFont="1" applyBorder="1" applyAlignment="1">
      <alignment horizontal="left" indent="3"/>
    </xf>
    <xf numFmtId="0" fontId="8" fillId="0" borderId="6" xfId="0" applyFont="1" applyBorder="1" applyAlignment="1">
      <alignment horizontal="left" indent="3"/>
    </xf>
    <xf numFmtId="0" fontId="8" fillId="0" borderId="49" xfId="0" applyFont="1" applyBorder="1"/>
    <xf numFmtId="0" fontId="17" fillId="0" borderId="4" xfId="0" applyFont="1" applyBorder="1" applyAlignment="1">
      <alignment horizontal="center" vertical="center" wrapText="1"/>
    </xf>
    <xf numFmtId="0" fontId="7" fillId="0" borderId="34" xfId="0" applyFont="1" applyBorder="1" applyAlignment="1">
      <alignment horizontal="left" indent="2"/>
    </xf>
    <xf numFmtId="0" fontId="8" fillId="0" borderId="72" xfId="0" applyFont="1" applyBorder="1" applyAlignment="1">
      <alignment horizontal="left" indent="1"/>
    </xf>
    <xf numFmtId="0" fontId="8" fillId="0" borderId="10" xfId="0" applyFont="1" applyBorder="1" applyAlignment="1">
      <alignment horizontal="left" indent="1"/>
    </xf>
    <xf numFmtId="3" fontId="17" fillId="0" borderId="46" xfId="0" applyNumberFormat="1" applyFont="1" applyBorder="1"/>
    <xf numFmtId="3" fontId="17" fillId="0" borderId="48" xfId="0" applyNumberFormat="1" applyFont="1" applyBorder="1"/>
    <xf numFmtId="3" fontId="17" fillId="0" borderId="73" xfId="0" applyNumberFormat="1" applyFont="1" applyBorder="1"/>
    <xf numFmtId="3" fontId="17" fillId="0" borderId="43" xfId="0" applyNumberFormat="1" applyFont="1" applyBorder="1"/>
    <xf numFmtId="3" fontId="17" fillId="0" borderId="53" xfId="0" applyNumberFormat="1" applyFont="1" applyBorder="1"/>
    <xf numFmtId="3" fontId="28" fillId="0" borderId="19" xfId="0" applyNumberFormat="1" applyFont="1" applyBorder="1"/>
    <xf numFmtId="3" fontId="28" fillId="0" borderId="20" xfId="0" applyNumberFormat="1" applyFont="1" applyBorder="1"/>
    <xf numFmtId="3" fontId="28" fillId="0" borderId="21" xfId="0" applyNumberFormat="1" applyFont="1" applyBorder="1"/>
    <xf numFmtId="0" fontId="6" fillId="0" borderId="1" xfId="0" applyFont="1" applyBorder="1" applyAlignment="1">
      <alignment horizontal="center" vertical="top" wrapText="1"/>
    </xf>
    <xf numFmtId="3" fontId="12" fillId="0" borderId="17" xfId="0" applyNumberFormat="1" applyFont="1" applyBorder="1"/>
    <xf numFmtId="3" fontId="12" fillId="0" borderId="18" xfId="0" applyNumberFormat="1" applyFont="1" applyBorder="1"/>
    <xf numFmtId="3" fontId="12" fillId="0" borderId="21" xfId="0" applyNumberFormat="1" applyFont="1" applyBorder="1"/>
    <xf numFmtId="3" fontId="12" fillId="0" borderId="2" xfId="0" applyNumberFormat="1" applyFont="1" applyBorder="1"/>
    <xf numFmtId="3" fontId="12" fillId="0" borderId="11" xfId="0" applyNumberFormat="1" applyFont="1" applyBorder="1"/>
    <xf numFmtId="3" fontId="17" fillId="0" borderId="1" xfId="0" applyNumberFormat="1" applyFont="1" applyBorder="1"/>
    <xf numFmtId="3" fontId="17" fillId="0" borderId="13" xfId="0" applyNumberFormat="1" applyFont="1" applyBorder="1"/>
    <xf numFmtId="3" fontId="17" fillId="0" borderId="17" xfId="0" applyNumberFormat="1" applyFont="1" applyBorder="1"/>
    <xf numFmtId="3" fontId="9" fillId="0" borderId="17" xfId="0" applyNumberFormat="1" applyFont="1" applyBorder="1"/>
    <xf numFmtId="3" fontId="9" fillId="0" borderId="18" xfId="0" applyNumberFormat="1" applyFont="1" applyBorder="1"/>
    <xf numFmtId="3" fontId="9" fillId="0" borderId="36" xfId="0" applyNumberFormat="1" applyFont="1" applyBorder="1"/>
    <xf numFmtId="3" fontId="9" fillId="0" borderId="37" xfId="0" applyNumberFormat="1" applyFont="1" applyBorder="1"/>
    <xf numFmtId="3" fontId="12" fillId="0" borderId="48" xfId="0" applyNumberFormat="1" applyFont="1" applyBorder="1"/>
    <xf numFmtId="3" fontId="12" fillId="0" borderId="53" xfId="0" applyNumberFormat="1" applyFont="1" applyBorder="1"/>
    <xf numFmtId="3" fontId="12" fillId="0" borderId="23" xfId="0" applyNumberFormat="1" applyFont="1" applyBorder="1"/>
    <xf numFmtId="3" fontId="12" fillId="0" borderId="24" xfId="0" applyNumberFormat="1" applyFont="1" applyBorder="1"/>
    <xf numFmtId="3" fontId="12" fillId="0" borderId="7" xfId="0" applyNumberFormat="1" applyFont="1" applyBorder="1"/>
    <xf numFmtId="3" fontId="12" fillId="0" borderId="8" xfId="0" applyNumberFormat="1" applyFont="1" applyBorder="1"/>
    <xf numFmtId="3" fontId="12" fillId="0" borderId="36" xfId="0" applyNumberFormat="1" applyFont="1" applyBorder="1"/>
    <xf numFmtId="3" fontId="12" fillId="0" borderId="37" xfId="0" applyNumberFormat="1" applyFont="1" applyBorder="1"/>
    <xf numFmtId="3" fontId="26" fillId="0" borderId="20" xfId="0" applyNumberFormat="1" applyFont="1" applyBorder="1"/>
    <xf numFmtId="3" fontId="26" fillId="0" borderId="21" xfId="0" applyNumberFormat="1" applyFont="1" applyBorder="1"/>
    <xf numFmtId="3" fontId="17" fillId="0" borderId="52" xfId="0" applyNumberFormat="1" applyFont="1" applyBorder="1"/>
    <xf numFmtId="3" fontId="17" fillId="0" borderId="54" xfId="0" applyNumberFormat="1" applyFont="1" applyBorder="1"/>
    <xf numFmtId="3" fontId="17" fillId="0" borderId="23" xfId="0" applyNumberFormat="1" applyFont="1" applyBorder="1"/>
    <xf numFmtId="0" fontId="5" fillId="0" borderId="19" xfId="0" applyFont="1" applyBorder="1" applyAlignment="1">
      <alignment horizontal="left" indent="2"/>
    </xf>
    <xf numFmtId="0" fontId="5" fillId="0" borderId="0" xfId="0" applyFont="1"/>
    <xf numFmtId="0" fontId="22" fillId="0" borderId="31" xfId="0" applyFont="1" applyBorder="1" applyAlignment="1">
      <alignment vertical="top"/>
    </xf>
    <xf numFmtId="3" fontId="22" fillId="0" borderId="48" xfId="0" applyNumberFormat="1" applyFont="1" applyBorder="1"/>
    <xf numFmtId="3" fontId="22" fillId="0" borderId="53" xfId="0" applyNumberFormat="1" applyFont="1" applyBorder="1"/>
    <xf numFmtId="3" fontId="5" fillId="0" borderId="0" xfId="0" applyNumberFormat="1" applyFont="1"/>
    <xf numFmtId="164" fontId="5" fillId="0" borderId="0" xfId="1" applyNumberFormat="1" applyFont="1"/>
    <xf numFmtId="3" fontId="5" fillId="0" borderId="21" xfId="0" applyNumberFormat="1" applyFont="1" applyBorder="1"/>
    <xf numFmtId="3" fontId="5" fillId="0" borderId="19" xfId="0" applyNumberFormat="1" applyFont="1" applyBorder="1"/>
    <xf numFmtId="3" fontId="5" fillId="0" borderId="20" xfId="0" applyNumberFormat="1" applyFont="1" applyBorder="1"/>
    <xf numFmtId="0" fontId="5" fillId="0" borderId="66" xfId="0" applyFont="1" applyBorder="1" applyAlignment="1">
      <alignment horizontal="left" indent="3"/>
    </xf>
    <xf numFmtId="0" fontId="5" fillId="0" borderId="26" xfId="0" applyFont="1" applyBorder="1" applyAlignment="1">
      <alignment horizontal="left"/>
    </xf>
    <xf numFmtId="3" fontId="5" fillId="0" borderId="67" xfId="0" applyNumberFormat="1" applyFont="1" applyBorder="1"/>
    <xf numFmtId="3" fontId="5" fillId="0" borderId="58" xfId="0" applyNumberFormat="1" applyFont="1" applyBorder="1"/>
    <xf numFmtId="0" fontId="31" fillId="0" borderId="0" xfId="0" applyFont="1" applyAlignment="1">
      <alignment vertical="center"/>
    </xf>
    <xf numFmtId="0" fontId="3" fillId="0" borderId="0" xfId="0" applyFont="1"/>
    <xf numFmtId="0" fontId="2" fillId="0" borderId="0" xfId="0" applyFont="1" applyAlignment="1"/>
    <xf numFmtId="0" fontId="5" fillId="0" borderId="0" xfId="0" applyFont="1" applyAlignment="1"/>
    <xf numFmtId="0" fontId="5" fillId="0" borderId="65" xfId="0" applyFont="1" applyBorder="1"/>
    <xf numFmtId="0" fontId="12" fillId="0" borderId="0" xfId="0" applyFont="1" applyAlignment="1">
      <alignment horizontal="center" wrapText="1"/>
    </xf>
    <xf numFmtId="0" fontId="12" fillId="0" borderId="0" xfId="0" applyFont="1" applyAlignment="1">
      <alignment wrapText="1"/>
    </xf>
    <xf numFmtId="3" fontId="12" fillId="0" borderId="0" xfId="0" applyNumberFormat="1" applyFont="1" applyBorder="1"/>
    <xf numFmtId="0" fontId="19" fillId="0" borderId="0" xfId="0" applyFont="1" applyBorder="1" applyAlignment="1">
      <alignment horizontal="left" indent="3"/>
    </xf>
    <xf numFmtId="3" fontId="17" fillId="0" borderId="2" xfId="0" applyNumberFormat="1" applyFont="1" applyBorder="1"/>
    <xf numFmtId="0" fontId="5" fillId="0" borderId="65" xfId="0" applyFont="1" applyBorder="1" applyAlignment="1">
      <alignment horizontal="left" indent="1"/>
    </xf>
    <xf numFmtId="3" fontId="17" fillId="0" borderId="77" xfId="0" applyNumberFormat="1" applyFont="1" applyBorder="1"/>
    <xf numFmtId="3" fontId="5" fillId="0" borderId="78" xfId="0" applyNumberFormat="1" applyFont="1" applyBorder="1"/>
    <xf numFmtId="0" fontId="5" fillId="0" borderId="29" xfId="0" applyFont="1" applyBorder="1" applyAlignment="1">
      <alignment vertical="top" wrapText="1"/>
    </xf>
    <xf numFmtId="0" fontId="5" fillId="0" borderId="16" xfId="0" applyFont="1" applyBorder="1" applyAlignment="1">
      <alignment horizontal="left" indent="3"/>
    </xf>
    <xf numFmtId="0" fontId="5" fillId="0" borderId="19" xfId="0" applyFont="1" applyBorder="1" applyAlignment="1">
      <alignment horizontal="left" indent="3"/>
    </xf>
    <xf numFmtId="3" fontId="12" fillId="0" borderId="14" xfId="0" applyNumberFormat="1" applyFont="1" applyBorder="1"/>
    <xf numFmtId="0" fontId="5" fillId="0" borderId="10" xfId="0" applyFont="1" applyBorder="1" applyAlignment="1">
      <alignment horizontal="left" indent="3"/>
    </xf>
    <xf numFmtId="0" fontId="5" fillId="0" borderId="22" xfId="0" applyFont="1" applyBorder="1" applyAlignment="1">
      <alignment horizontal="left" indent="3"/>
    </xf>
    <xf numFmtId="3" fontId="22" fillId="0" borderId="21" xfId="0" applyNumberFormat="1" applyFont="1" applyBorder="1" applyAlignment="1">
      <alignment horizontal="right"/>
    </xf>
    <xf numFmtId="0" fontId="5" fillId="0" borderId="0" xfId="0" applyFont="1" applyAlignment="1">
      <alignment horizontal="left" wrapText="1"/>
    </xf>
    <xf numFmtId="0" fontId="12" fillId="0" borderId="0" xfId="0" applyFont="1" applyAlignment="1">
      <alignment horizontal="left" wrapText="1"/>
    </xf>
    <xf numFmtId="0" fontId="5" fillId="0" borderId="34" xfId="0" applyFont="1" applyBorder="1" applyAlignment="1">
      <alignment horizontal="left" indent="3"/>
    </xf>
    <xf numFmtId="0" fontId="5" fillId="0" borderId="42" xfId="0" applyFont="1" applyBorder="1"/>
    <xf numFmtId="0" fontId="5" fillId="0" borderId="1" xfId="0" applyFont="1" applyBorder="1" applyAlignment="1">
      <alignment horizontal="center" vertical="top" wrapText="1"/>
    </xf>
    <xf numFmtId="3" fontId="5" fillId="0" borderId="17" xfId="0" applyNumberFormat="1" applyFont="1" applyBorder="1"/>
    <xf numFmtId="3" fontId="5" fillId="0" borderId="23" xfId="0" applyNumberFormat="1" applyFont="1" applyBorder="1"/>
    <xf numFmtId="3" fontId="5" fillId="0" borderId="48" xfId="0" applyNumberFormat="1" applyFont="1" applyBorder="1"/>
    <xf numFmtId="0" fontId="5" fillId="0" borderId="13" xfId="0" applyFont="1" applyBorder="1" applyAlignment="1">
      <alignment horizontal="center" vertical="top" wrapText="1"/>
    </xf>
    <xf numFmtId="0" fontId="5" fillId="0" borderId="16" xfId="0" applyFont="1" applyBorder="1" applyAlignment="1">
      <alignment horizontal="left" indent="2"/>
    </xf>
    <xf numFmtId="3" fontId="5" fillId="0" borderId="18" xfId="0" applyNumberFormat="1" applyFont="1" applyBorder="1"/>
    <xf numFmtId="3" fontId="5" fillId="0" borderId="36" xfId="0" applyNumberFormat="1" applyFont="1" applyBorder="1"/>
    <xf numFmtId="3" fontId="5" fillId="0" borderId="37" xfId="0" applyNumberFormat="1" applyFont="1" applyBorder="1"/>
    <xf numFmtId="37" fontId="5" fillId="0" borderId="20" xfId="0" applyNumberFormat="1" applyFont="1" applyBorder="1"/>
    <xf numFmtId="0" fontId="5" fillId="0" borderId="62" xfId="0" applyFont="1" applyBorder="1"/>
    <xf numFmtId="3" fontId="5" fillId="0" borderId="61" xfId="0" applyNumberFormat="1" applyFont="1" applyBorder="1"/>
    <xf numFmtId="3" fontId="5" fillId="0" borderId="60" xfId="0" applyNumberFormat="1" applyFont="1" applyBorder="1"/>
    <xf numFmtId="0" fontId="5" fillId="0" borderId="59" xfId="0" applyFont="1" applyBorder="1" applyAlignment="1">
      <alignment horizontal="left" wrapText="1" indent="2"/>
    </xf>
    <xf numFmtId="3" fontId="5" fillId="0" borderId="52" xfId="0" applyNumberFormat="1" applyFont="1" applyBorder="1"/>
    <xf numFmtId="3" fontId="5" fillId="0" borderId="54" xfId="0" applyNumberFormat="1" applyFont="1" applyBorder="1"/>
    <xf numFmtId="0" fontId="2" fillId="0" borderId="0" xfId="0" applyFont="1" applyAlignment="1">
      <alignment horizontal="left"/>
    </xf>
    <xf numFmtId="3" fontId="12" fillId="0" borderId="48" xfId="0" applyNumberFormat="1" applyFont="1" applyFill="1" applyBorder="1"/>
    <xf numFmtId="3" fontId="12" fillId="0" borderId="20" xfId="0" applyNumberFormat="1" applyFont="1" applyFill="1" applyBorder="1"/>
    <xf numFmtId="3" fontId="5" fillId="0" borderId="20" xfId="0" applyNumberFormat="1" applyFont="1" applyFill="1" applyBorder="1"/>
    <xf numFmtId="3" fontId="5" fillId="0" borderId="23" xfId="0" applyNumberFormat="1" applyFont="1" applyFill="1" applyBorder="1"/>
    <xf numFmtId="3" fontId="12" fillId="0" borderId="23" xfId="0" applyNumberFormat="1" applyFont="1" applyFill="1" applyBorder="1"/>
    <xf numFmtId="3" fontId="12" fillId="0" borderId="36" xfId="0" applyNumberFormat="1" applyFont="1" applyFill="1" applyBorder="1"/>
    <xf numFmtId="3" fontId="17" fillId="0" borderId="1" xfId="0" applyNumberFormat="1" applyFont="1" applyFill="1" applyBorder="1"/>
    <xf numFmtId="37" fontId="5" fillId="0" borderId="21" xfId="0" applyNumberFormat="1" applyFont="1" applyBorder="1"/>
    <xf numFmtId="3" fontId="5" fillId="0" borderId="71" xfId="0" applyNumberFormat="1" applyFont="1" applyBorder="1"/>
    <xf numFmtId="0" fontId="17" fillId="0" borderId="65" xfId="0" applyFont="1" applyBorder="1" applyAlignment="1">
      <alignment horizontal="left"/>
    </xf>
    <xf numFmtId="0" fontId="12" fillId="0" borderId="0" xfId="0" applyFont="1" applyAlignment="1">
      <alignment horizontal="left" wrapText="1" indent="2"/>
    </xf>
    <xf numFmtId="0" fontId="35" fillId="0" borderId="0" xfId="0" applyFont="1"/>
    <xf numFmtId="0" fontId="5" fillId="0" borderId="0" xfId="0" applyFont="1" applyBorder="1"/>
    <xf numFmtId="3" fontId="5" fillId="0" borderId="0" xfId="0" applyNumberFormat="1" applyFont="1" applyBorder="1"/>
    <xf numFmtId="3" fontId="17" fillId="0" borderId="79" xfId="0" applyNumberFormat="1" applyFont="1" applyBorder="1"/>
    <xf numFmtId="3" fontId="17" fillId="0" borderId="71" xfId="0" applyNumberFormat="1" applyFont="1" applyBorder="1"/>
    <xf numFmtId="3" fontId="5" fillId="0" borderId="80" xfId="0" applyNumberFormat="1" applyFont="1" applyBorder="1"/>
    <xf numFmtId="164" fontId="5" fillId="0" borderId="0" xfId="1" applyNumberFormat="1" applyFont="1" applyBorder="1"/>
    <xf numFmtId="0" fontId="18" fillId="0" borderId="81" xfId="0" applyFont="1" applyBorder="1"/>
    <xf numFmtId="3" fontId="5" fillId="0" borderId="81" xfId="0" applyNumberFormat="1" applyFont="1" applyBorder="1"/>
    <xf numFmtId="164" fontId="5" fillId="0" borderId="81" xfId="1" applyNumberFormat="1" applyFont="1" applyBorder="1"/>
    <xf numFmtId="0" fontId="5" fillId="0" borderId="0" xfId="0" applyFont="1" applyBorder="1" applyAlignment="1">
      <alignment horizontal="left" vertical="top"/>
    </xf>
    <xf numFmtId="0" fontId="27" fillId="0" borderId="0" xfId="0" applyFont="1" applyBorder="1" applyAlignment="1">
      <alignment horizontal="left" vertical="top"/>
    </xf>
    <xf numFmtId="0" fontId="15" fillId="0" borderId="0" xfId="0" applyFont="1" applyBorder="1" applyAlignment="1">
      <alignment horizontal="center"/>
    </xf>
    <xf numFmtId="0" fontId="16" fillId="0" borderId="0" xfId="0" applyFont="1" applyBorder="1" applyAlignment="1">
      <alignment horizontal="center"/>
    </xf>
    <xf numFmtId="0" fontId="5" fillId="0" borderId="0" xfId="0" applyFont="1" applyBorder="1" applyAlignment="1">
      <alignment horizontal="center"/>
    </xf>
    <xf numFmtId="0" fontId="4" fillId="0" borderId="0" xfId="0" applyFont="1" applyBorder="1" applyAlignment="1">
      <alignment horizontal="center"/>
    </xf>
    <xf numFmtId="0" fontId="17" fillId="0" borderId="3" xfId="0" applyFont="1" applyBorder="1" applyAlignment="1">
      <alignment horizontal="center"/>
    </xf>
    <xf numFmtId="0" fontId="17" fillId="0" borderId="4" xfId="0" applyFont="1" applyBorder="1" applyAlignment="1">
      <alignment horizontal="center"/>
    </xf>
    <xf numFmtId="0" fontId="17" fillId="0" borderId="5" xfId="0" applyFont="1" applyBorder="1" applyAlignment="1">
      <alignment horizontal="center"/>
    </xf>
    <xf numFmtId="0" fontId="14" fillId="0" borderId="0" xfId="0" applyFont="1" applyAlignment="1">
      <alignment horizontal="center"/>
    </xf>
    <xf numFmtId="0" fontId="17" fillId="0" borderId="12" xfId="0" applyFont="1" applyBorder="1" applyAlignment="1">
      <alignment horizontal="center" vertical="center"/>
    </xf>
    <xf numFmtId="0" fontId="17" fillId="0" borderId="10" xfId="0" applyFont="1" applyBorder="1" applyAlignment="1">
      <alignment horizontal="center" vertical="center"/>
    </xf>
    <xf numFmtId="0" fontId="15" fillId="0" borderId="0" xfId="0" applyFont="1" applyAlignment="1">
      <alignment horizontal="center"/>
    </xf>
    <xf numFmtId="0" fontId="16" fillId="0" borderId="0" xfId="0" applyFont="1" applyAlignment="1">
      <alignment horizontal="center"/>
    </xf>
    <xf numFmtId="0" fontId="12" fillId="0" borderId="0" xfId="0" applyFont="1" applyAlignment="1">
      <alignment horizontal="center"/>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9" fillId="0" borderId="0" xfId="0" applyFont="1" applyAlignment="1">
      <alignment horizontal="left" vertical="top"/>
    </xf>
    <xf numFmtId="0" fontId="17" fillId="0" borderId="12"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2" xfId="0" applyFont="1" applyBorder="1" applyAlignment="1">
      <alignment horizontal="center" vertical="center" wrapText="1"/>
    </xf>
    <xf numFmtId="0" fontId="11" fillId="0" borderId="0" xfId="0" applyFont="1" applyAlignment="1">
      <alignment horizontal="center"/>
    </xf>
    <xf numFmtId="0" fontId="12" fillId="0" borderId="33" xfId="0" applyFont="1" applyBorder="1" applyAlignment="1">
      <alignment horizontal="center"/>
    </xf>
    <xf numFmtId="0" fontId="25" fillId="0" borderId="75" xfId="0" applyFont="1" applyBorder="1" applyAlignment="1">
      <alignment horizontal="left" vertical="top" wrapText="1"/>
    </xf>
    <xf numFmtId="0" fontId="0" fillId="0" borderId="75" xfId="0" applyBorder="1" applyAlignment="1">
      <alignment horizontal="left" vertical="top" wrapText="1"/>
    </xf>
    <xf numFmtId="0" fontId="0" fillId="0" borderId="76" xfId="0" applyBorder="1" applyAlignment="1">
      <alignment horizontal="left" vertical="top" wrapText="1"/>
    </xf>
    <xf numFmtId="0" fontId="0" fillId="0" borderId="47" xfId="0" applyBorder="1" applyAlignment="1">
      <alignment horizontal="left" vertical="top" wrapText="1"/>
    </xf>
    <xf numFmtId="0" fontId="0" fillId="0" borderId="50" xfId="0" applyBorder="1" applyAlignment="1">
      <alignment horizontal="left" vertical="top" wrapText="1"/>
    </xf>
    <xf numFmtId="0" fontId="22" fillId="0" borderId="75" xfId="0" applyFont="1" applyBorder="1" applyAlignment="1">
      <alignment horizontal="left" vertical="top" wrapText="1"/>
    </xf>
    <xf numFmtId="0" fontId="22" fillId="0" borderId="76" xfId="0" applyFont="1" applyBorder="1" applyAlignment="1">
      <alignment horizontal="left" vertical="top" wrapText="1"/>
    </xf>
    <xf numFmtId="0" fontId="22" fillId="0" borderId="47" xfId="0" applyFont="1" applyBorder="1" applyAlignment="1">
      <alignment horizontal="left" vertical="top" wrapText="1"/>
    </xf>
    <xf numFmtId="0" fontId="22" fillId="0" borderId="50" xfId="0" applyFont="1" applyBorder="1" applyAlignment="1">
      <alignment horizontal="left" vertical="top" wrapText="1"/>
    </xf>
    <xf numFmtId="0" fontId="25" fillId="0" borderId="38" xfId="0" applyFont="1" applyBorder="1" applyAlignment="1">
      <alignment horizontal="left" vertical="top" wrapText="1"/>
    </xf>
    <xf numFmtId="0" fontId="25" fillId="0" borderId="38" xfId="0" applyFont="1" applyBorder="1" applyAlignment="1">
      <alignment horizontal="left" vertical="top"/>
    </xf>
    <xf numFmtId="0" fontId="25" fillId="0" borderId="29" xfId="0" applyFont="1" applyBorder="1" applyAlignment="1">
      <alignment horizontal="left" vertical="top"/>
    </xf>
    <xf numFmtId="0" fontId="20" fillId="0" borderId="0" xfId="0" applyFont="1" applyAlignment="1">
      <alignment horizontal="center"/>
    </xf>
    <xf numFmtId="0" fontId="2" fillId="0" borderId="0" xfId="0" applyFont="1" applyAlignment="1">
      <alignment horizontal="center"/>
    </xf>
    <xf numFmtId="0" fontId="22" fillId="0" borderId="0" xfId="0" applyFont="1" applyAlignment="1">
      <alignment horizontal="center"/>
    </xf>
    <xf numFmtId="0" fontId="23" fillId="0" borderId="0" xfId="0" applyFont="1" applyAlignment="1">
      <alignment horizontal="center"/>
    </xf>
    <xf numFmtId="0" fontId="21" fillId="0" borderId="47" xfId="0" applyFont="1" applyBorder="1" applyAlignment="1">
      <alignment horizontal="left" vertical="top" wrapText="1"/>
    </xf>
    <xf numFmtId="0" fontId="5" fillId="0" borderId="33" xfId="0" applyFont="1" applyBorder="1" applyAlignment="1">
      <alignment horizontal="center"/>
    </xf>
    <xf numFmtId="0" fontId="21" fillId="0" borderId="39" xfId="0" applyFont="1" applyBorder="1" applyAlignment="1">
      <alignment horizontal="right" vertical="top"/>
    </xf>
    <xf numFmtId="0" fontId="21" fillId="0" borderId="47" xfId="0" applyFont="1" applyBorder="1" applyAlignment="1">
      <alignment horizontal="left" vertical="top"/>
    </xf>
    <xf numFmtId="0" fontId="21" fillId="0" borderId="50" xfId="0" applyFont="1" applyBorder="1" applyAlignment="1">
      <alignment horizontal="left" vertical="top"/>
    </xf>
    <xf numFmtId="0" fontId="22" fillId="0" borderId="38" xfId="0" applyFont="1" applyFill="1" applyBorder="1" applyAlignment="1">
      <alignment horizontal="left" vertical="top" wrapText="1"/>
    </xf>
    <xf numFmtId="0" fontId="22" fillId="0" borderId="38" xfId="0" applyFont="1" applyFill="1" applyBorder="1" applyAlignment="1">
      <alignment horizontal="left" vertical="top"/>
    </xf>
    <xf numFmtId="0" fontId="22" fillId="0" borderId="29" xfId="0" applyFont="1" applyFill="1" applyBorder="1" applyAlignment="1">
      <alignment horizontal="left" vertical="top"/>
    </xf>
    <xf numFmtId="0" fontId="21" fillId="0" borderId="51" xfId="0" applyFont="1" applyBorder="1" applyAlignment="1">
      <alignment horizontal="center" vertical="top"/>
    </xf>
    <xf numFmtId="0" fontId="21" fillId="0" borderId="30" xfId="0" applyFont="1" applyBorder="1" applyAlignment="1">
      <alignment horizontal="center" vertical="top"/>
    </xf>
    <xf numFmtId="0" fontId="21" fillId="0" borderId="38" xfId="0" applyFont="1" applyBorder="1" applyAlignment="1">
      <alignment horizontal="left" vertical="top"/>
    </xf>
    <xf numFmtId="0" fontId="21" fillId="0" borderId="29" xfId="0" applyFont="1" applyBorder="1" applyAlignment="1">
      <alignment horizontal="left" vertical="top"/>
    </xf>
    <xf numFmtId="0" fontId="17" fillId="0" borderId="57" xfId="0" applyFont="1" applyBorder="1" applyAlignment="1">
      <alignment horizontal="center" vertical="center" wrapText="1"/>
    </xf>
    <xf numFmtId="0" fontId="17" fillId="0" borderId="74" xfId="0" applyFont="1" applyBorder="1" applyAlignment="1">
      <alignment horizontal="center" vertical="center" wrapText="1"/>
    </xf>
    <xf numFmtId="0" fontId="5" fillId="0" borderId="0" xfId="0" applyFont="1" applyAlignment="1">
      <alignment horizontal="left"/>
    </xf>
    <xf numFmtId="0" fontId="12" fillId="0" borderId="0" xfId="0" applyFont="1" applyAlignment="1">
      <alignment horizontal="center" wrapText="1"/>
    </xf>
    <xf numFmtId="0" fontId="5" fillId="0" borderId="0" xfId="0" applyFont="1" applyAlignment="1">
      <alignment horizontal="left" wrapText="1" indent="2"/>
    </xf>
    <xf numFmtId="0" fontId="12" fillId="0" borderId="0" xfId="0" applyFont="1" applyAlignment="1">
      <alignment horizontal="left" wrapText="1" indent="2"/>
    </xf>
    <xf numFmtId="0" fontId="5" fillId="0" borderId="0" xfId="0" applyFont="1" applyAlignment="1">
      <alignment horizontal="left" wrapText="1"/>
    </xf>
    <xf numFmtId="0" fontId="12" fillId="0" borderId="0" xfId="0" applyFont="1" applyAlignment="1">
      <alignment horizontal="left" wrapText="1"/>
    </xf>
    <xf numFmtId="0" fontId="32" fillId="0" borderId="0" xfId="0" applyFont="1" applyAlignment="1">
      <alignment horizontal="center"/>
    </xf>
    <xf numFmtId="0" fontId="17" fillId="0" borderId="56"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55" xfId="0" applyFont="1" applyBorder="1" applyAlignment="1">
      <alignment horizontal="center" vertical="center" wrapText="1"/>
    </xf>
    <xf numFmtId="0" fontId="5" fillId="0" borderId="0" xfId="0" applyFont="1" applyAlignment="1">
      <alignment horizontal="center"/>
    </xf>
    <xf numFmtId="3" fontId="17" fillId="0" borderId="8" xfId="0" applyNumberFormat="1" applyFont="1" applyBorder="1"/>
    <xf numFmtId="0" fontId="17" fillId="0" borderId="6" xfId="0" applyFont="1" applyBorder="1" applyAlignment="1">
      <alignment horizontal="right"/>
    </xf>
    <xf numFmtId="3" fontId="17" fillId="0" borderId="7" xfId="0" applyNumberFormat="1" applyFont="1" applyFill="1" applyBorder="1"/>
  </cellXfs>
  <cellStyles count="20">
    <cellStyle name="Comma" xfId="1" builtinId="3"/>
    <cellStyle name="Comma 2" xfId="3"/>
    <cellStyle name="Comma 2 2" xfId="4"/>
    <cellStyle name="Comma 3" xfId="5"/>
    <cellStyle name="Comma 4" xfId="6"/>
    <cellStyle name="Comma 4 2" xfId="7"/>
    <cellStyle name="Currency 2" xfId="8"/>
    <cellStyle name="Currency 2 2" xfId="9"/>
    <cellStyle name="Currency 3" xfId="10"/>
    <cellStyle name="Currency 4" xfId="11"/>
    <cellStyle name="Currency 4 2" xfId="12"/>
    <cellStyle name="Normal" xfId="0" builtinId="0"/>
    <cellStyle name="Normal 2" xfId="13"/>
    <cellStyle name="Normal 3" xfId="2"/>
    <cellStyle name="Normal 4" xfId="14"/>
    <cellStyle name="Normal 5" xfId="19"/>
    <cellStyle name="Percent 2" xfId="15"/>
    <cellStyle name="Percent 2 2" xfId="16"/>
    <cellStyle name="Percent 3" xfId="17"/>
    <cellStyle name="Percent 3 2" xfId="18"/>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xdr:colOff>
      <xdr:row>0</xdr:row>
      <xdr:rowOff>47626</xdr:rowOff>
    </xdr:from>
    <xdr:to>
      <xdr:col>13</xdr:col>
      <xdr:colOff>15875</xdr:colOff>
      <xdr:row>34</xdr:row>
      <xdr:rowOff>127000</xdr:rowOff>
    </xdr:to>
    <xdr:pic>
      <xdr:nvPicPr>
        <xdr:cNvPr id="102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 y="47626"/>
          <a:ext cx="7858122" cy="6556374"/>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N1:N35"/>
  <sheetViews>
    <sheetView view="pageBreakPreview" zoomScale="60" zoomScaleNormal="100" workbookViewId="0">
      <selection activeCell="W28" sqref="W28"/>
    </sheetView>
  </sheetViews>
  <sheetFormatPr defaultRowHeight="15" x14ac:dyDescent="0.25"/>
  <cols>
    <col min="13" max="13" width="9.140625" customWidth="1"/>
  </cols>
  <sheetData>
    <row r="1" spans="14:14" x14ac:dyDescent="0.25">
      <c r="N1" s="203" t="s">
        <v>9</v>
      </c>
    </row>
    <row r="2" spans="14:14" x14ac:dyDescent="0.25">
      <c r="N2" s="203" t="s">
        <v>9</v>
      </c>
    </row>
    <row r="3" spans="14:14" x14ac:dyDescent="0.25">
      <c r="N3" s="203" t="s">
        <v>9</v>
      </c>
    </row>
    <row r="4" spans="14:14" x14ac:dyDescent="0.25">
      <c r="N4" s="203" t="s">
        <v>9</v>
      </c>
    </row>
    <row r="5" spans="14:14" x14ac:dyDescent="0.25">
      <c r="N5" s="203" t="s">
        <v>9</v>
      </c>
    </row>
    <row r="6" spans="14:14" x14ac:dyDescent="0.25">
      <c r="N6" s="203" t="s">
        <v>9</v>
      </c>
    </row>
    <row r="7" spans="14:14" x14ac:dyDescent="0.25">
      <c r="N7" s="203" t="s">
        <v>9</v>
      </c>
    </row>
    <row r="8" spans="14:14" x14ac:dyDescent="0.25">
      <c r="N8" s="203" t="s">
        <v>9</v>
      </c>
    </row>
    <row r="9" spans="14:14" x14ac:dyDescent="0.25">
      <c r="N9" s="203" t="s">
        <v>9</v>
      </c>
    </row>
    <row r="10" spans="14:14" x14ac:dyDescent="0.25">
      <c r="N10" s="203" t="s">
        <v>9</v>
      </c>
    </row>
    <row r="11" spans="14:14" x14ac:dyDescent="0.25">
      <c r="N11" s="203" t="s">
        <v>9</v>
      </c>
    </row>
    <row r="12" spans="14:14" x14ac:dyDescent="0.25">
      <c r="N12" s="203" t="s">
        <v>9</v>
      </c>
    </row>
    <row r="13" spans="14:14" x14ac:dyDescent="0.25">
      <c r="N13" s="203" t="s">
        <v>9</v>
      </c>
    </row>
    <row r="14" spans="14:14" x14ac:dyDescent="0.25">
      <c r="N14" s="203" t="s">
        <v>9</v>
      </c>
    </row>
    <row r="15" spans="14:14" x14ac:dyDescent="0.25">
      <c r="N15" s="203" t="s">
        <v>9</v>
      </c>
    </row>
    <row r="16" spans="14:14" x14ac:dyDescent="0.25">
      <c r="N16" s="203" t="s">
        <v>9</v>
      </c>
    </row>
    <row r="17" spans="14:14" x14ac:dyDescent="0.25">
      <c r="N17" s="203" t="s">
        <v>9</v>
      </c>
    </row>
    <row r="18" spans="14:14" x14ac:dyDescent="0.25">
      <c r="N18" s="203" t="s">
        <v>9</v>
      </c>
    </row>
    <row r="19" spans="14:14" x14ac:dyDescent="0.25">
      <c r="N19" s="203" t="s">
        <v>9</v>
      </c>
    </row>
    <row r="20" spans="14:14" x14ac:dyDescent="0.25">
      <c r="N20" s="203" t="s">
        <v>9</v>
      </c>
    </row>
    <row r="21" spans="14:14" x14ac:dyDescent="0.25">
      <c r="N21" s="203" t="s">
        <v>9</v>
      </c>
    </row>
    <row r="22" spans="14:14" x14ac:dyDescent="0.25">
      <c r="N22" s="203" t="s">
        <v>9</v>
      </c>
    </row>
    <row r="23" spans="14:14" x14ac:dyDescent="0.25">
      <c r="N23" s="203" t="s">
        <v>9</v>
      </c>
    </row>
    <row r="24" spans="14:14" x14ac:dyDescent="0.25">
      <c r="N24" s="203" t="s">
        <v>9</v>
      </c>
    </row>
    <row r="25" spans="14:14" x14ac:dyDescent="0.25">
      <c r="N25" s="203" t="s">
        <v>9</v>
      </c>
    </row>
    <row r="26" spans="14:14" x14ac:dyDescent="0.25">
      <c r="N26" s="203" t="s">
        <v>9</v>
      </c>
    </row>
    <row r="27" spans="14:14" x14ac:dyDescent="0.25">
      <c r="N27" s="203" t="s">
        <v>9</v>
      </c>
    </row>
    <row r="28" spans="14:14" x14ac:dyDescent="0.25">
      <c r="N28" s="203" t="s">
        <v>9</v>
      </c>
    </row>
    <row r="29" spans="14:14" x14ac:dyDescent="0.25">
      <c r="N29" s="203" t="s">
        <v>9</v>
      </c>
    </row>
    <row r="30" spans="14:14" x14ac:dyDescent="0.25">
      <c r="N30" s="203" t="s">
        <v>9</v>
      </c>
    </row>
    <row r="31" spans="14:14" x14ac:dyDescent="0.25">
      <c r="N31" s="203" t="s">
        <v>9</v>
      </c>
    </row>
    <row r="32" spans="14:14" x14ac:dyDescent="0.25">
      <c r="N32" s="203" t="s">
        <v>9</v>
      </c>
    </row>
    <row r="33" spans="14:14" x14ac:dyDescent="0.25">
      <c r="N33" s="203" t="s">
        <v>9</v>
      </c>
    </row>
    <row r="34" spans="14:14" x14ac:dyDescent="0.25">
      <c r="N34" s="203" t="s">
        <v>9</v>
      </c>
    </row>
    <row r="35" spans="14:14" x14ac:dyDescent="0.25">
      <c r="N35" s="203" t="s">
        <v>10</v>
      </c>
    </row>
  </sheetData>
  <pageMargins left="0.7" right="0.7" top="0.75" bottom="0.75" header="0.3" footer="0.3"/>
  <pageSetup orientation="landscape" horizontalDpi="200" verticalDpi="200" r:id="rId1"/>
  <headerFooter>
    <oddHeader>&amp;L&amp;"Arial,Bold"&amp;12A:  Organizational Chart</oddHeader>
    <oddFooter>&amp;C&amp;"Arial,Regular"Exhibit A - Organizational Chart</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tabSelected="1" view="pageBreakPreview" zoomScale="80" zoomScaleNormal="100" zoomScaleSheetLayoutView="80" workbookViewId="0">
      <pane xSplit="1" ySplit="7" topLeftCell="B20" activePane="bottomRight" state="frozen"/>
      <selection pane="topRight" activeCell="B1" sqref="B1"/>
      <selection pane="bottomLeft" activeCell="A8" sqref="A8"/>
      <selection pane="bottomRight" activeCell="I39" sqref="I39"/>
    </sheetView>
  </sheetViews>
  <sheetFormatPr defaultColWidth="9.140625" defaultRowHeight="14.25" x14ac:dyDescent="0.2"/>
  <cols>
    <col min="1" max="1" width="86.5703125" style="138" customWidth="1"/>
    <col min="2" max="2" width="8.28515625" style="138" customWidth="1"/>
    <col min="3" max="3" width="12.7109375" style="138" customWidth="1"/>
    <col min="4" max="4" width="8.28515625" style="138" customWidth="1"/>
    <col min="5" max="5" width="12.7109375" style="138" customWidth="1"/>
    <col min="6" max="6" width="8.28515625" style="138" customWidth="1"/>
    <col min="7" max="7" width="12.7109375" style="138" customWidth="1"/>
    <col min="8" max="8" width="8.28515625" style="138" customWidth="1"/>
    <col min="9" max="9" width="12.7109375" style="138" customWidth="1"/>
    <col min="10" max="10" width="14" style="4" bestFit="1" customWidth="1"/>
    <col min="11" max="11" width="4.5703125" style="138" customWidth="1"/>
    <col min="12" max="13" width="8.28515625" style="138" customWidth="1"/>
    <col min="14" max="14" width="12.7109375" style="138" customWidth="1"/>
    <col min="15" max="16" width="8.28515625" style="138" customWidth="1"/>
    <col min="17" max="17" width="12.7109375" style="138" customWidth="1"/>
    <col min="18" max="16384" width="9.140625" style="138"/>
  </cols>
  <sheetData>
    <row r="1" spans="1:17" ht="18" x14ac:dyDescent="0.25">
      <c r="A1" s="225" t="s">
        <v>67</v>
      </c>
      <c r="B1" s="225"/>
      <c r="C1" s="225"/>
      <c r="D1" s="225"/>
      <c r="E1" s="225"/>
      <c r="F1" s="225"/>
      <c r="G1" s="225"/>
      <c r="H1" s="225"/>
      <c r="I1" s="225"/>
      <c r="J1" s="59" t="s">
        <v>9</v>
      </c>
      <c r="K1" s="6"/>
      <c r="L1" s="6"/>
      <c r="M1" s="6"/>
      <c r="N1" s="6"/>
      <c r="O1" s="6"/>
      <c r="P1" s="6"/>
      <c r="Q1" s="6"/>
    </row>
    <row r="2" spans="1:17" ht="15" x14ac:dyDescent="0.2">
      <c r="A2" s="226" t="s">
        <v>148</v>
      </c>
      <c r="B2" s="226"/>
      <c r="C2" s="226"/>
      <c r="D2" s="226"/>
      <c r="E2" s="226"/>
      <c r="F2" s="226"/>
      <c r="G2" s="226"/>
      <c r="H2" s="226"/>
      <c r="I2" s="226"/>
      <c r="J2" s="59" t="s">
        <v>9</v>
      </c>
      <c r="K2" s="7"/>
      <c r="L2" s="7"/>
      <c r="M2" s="7"/>
      <c r="N2" s="7"/>
      <c r="O2" s="7"/>
      <c r="P2" s="7"/>
      <c r="Q2" s="7"/>
    </row>
    <row r="3" spans="1:17" x14ac:dyDescent="0.2">
      <c r="A3" s="278" t="s">
        <v>1</v>
      </c>
      <c r="B3" s="278"/>
      <c r="C3" s="278"/>
      <c r="D3" s="278"/>
      <c r="E3" s="278"/>
      <c r="F3" s="278"/>
      <c r="G3" s="278"/>
      <c r="H3" s="278"/>
      <c r="I3" s="278"/>
      <c r="J3" s="59" t="s">
        <v>9</v>
      </c>
      <c r="K3" s="154"/>
      <c r="L3" s="154"/>
      <c r="M3" s="154"/>
      <c r="N3" s="154"/>
      <c r="O3" s="154"/>
      <c r="P3" s="154"/>
      <c r="Q3" s="154"/>
    </row>
    <row r="4" spans="1:17" x14ac:dyDescent="0.2">
      <c r="A4" s="250" t="s">
        <v>2</v>
      </c>
      <c r="B4" s="250"/>
      <c r="C4" s="250"/>
      <c r="D4" s="250"/>
      <c r="E4" s="250"/>
      <c r="F4" s="250"/>
      <c r="G4" s="250"/>
      <c r="H4" s="250"/>
      <c r="I4" s="250"/>
      <c r="J4" s="59" t="s">
        <v>9</v>
      </c>
      <c r="K4" s="153"/>
      <c r="L4" s="153"/>
      <c r="M4" s="153"/>
      <c r="N4" s="153"/>
      <c r="O4" s="153"/>
      <c r="P4" s="153"/>
      <c r="Q4" s="153"/>
    </row>
    <row r="5" spans="1:17" ht="15" thickBot="1" x14ac:dyDescent="0.25">
      <c r="A5" s="250"/>
      <c r="B5" s="250"/>
      <c r="C5" s="250"/>
      <c r="D5" s="250"/>
      <c r="E5" s="250"/>
      <c r="F5" s="250"/>
      <c r="G5" s="250"/>
      <c r="H5" s="250"/>
      <c r="I5" s="250"/>
      <c r="J5" s="59" t="s">
        <v>9</v>
      </c>
      <c r="K5" s="153"/>
      <c r="L5" s="153"/>
      <c r="M5" s="153"/>
      <c r="N5" s="153"/>
      <c r="O5" s="153"/>
      <c r="P5" s="153"/>
      <c r="Q5" s="153"/>
    </row>
    <row r="6" spans="1:17" ht="15" x14ac:dyDescent="0.2">
      <c r="A6" s="223" t="s">
        <v>68</v>
      </c>
      <c r="B6" s="228" t="s">
        <v>132</v>
      </c>
      <c r="C6" s="228"/>
      <c r="D6" s="228" t="s">
        <v>134</v>
      </c>
      <c r="E6" s="228"/>
      <c r="F6" s="228" t="s">
        <v>130</v>
      </c>
      <c r="G6" s="228"/>
      <c r="H6" s="228" t="s">
        <v>39</v>
      </c>
      <c r="I6" s="229"/>
      <c r="J6" s="59" t="s">
        <v>9</v>
      </c>
    </row>
    <row r="7" spans="1:17" ht="28.5" x14ac:dyDescent="0.2">
      <c r="A7" s="224"/>
      <c r="B7" s="175" t="s">
        <v>16</v>
      </c>
      <c r="C7" s="175" t="s">
        <v>4</v>
      </c>
      <c r="D7" s="175" t="s">
        <v>16</v>
      </c>
      <c r="E7" s="175" t="s">
        <v>4</v>
      </c>
      <c r="F7" s="175" t="s">
        <v>16</v>
      </c>
      <c r="G7" s="175" t="s">
        <v>4</v>
      </c>
      <c r="H7" s="175" t="s">
        <v>16</v>
      </c>
      <c r="I7" s="179" t="s">
        <v>4</v>
      </c>
      <c r="J7" s="59" t="s">
        <v>9</v>
      </c>
    </row>
    <row r="8" spans="1:17" x14ac:dyDescent="0.2">
      <c r="A8" s="180" t="s">
        <v>69</v>
      </c>
      <c r="B8" s="176">
        <v>4654</v>
      </c>
      <c r="C8" s="176">
        <v>459195</v>
      </c>
      <c r="D8" s="176">
        <v>4728</v>
      </c>
      <c r="E8" s="176">
        <v>472049</v>
      </c>
      <c r="F8" s="176">
        <v>4728</v>
      </c>
      <c r="G8" s="176">
        <v>477500</v>
      </c>
      <c r="H8" s="176">
        <f>F8-D8</f>
        <v>0</v>
      </c>
      <c r="I8" s="181">
        <f>G8-E8</f>
        <v>5451</v>
      </c>
      <c r="J8" s="59" t="s">
        <v>9</v>
      </c>
    </row>
    <row r="9" spans="1:17" x14ac:dyDescent="0.2">
      <c r="A9" s="137" t="s">
        <v>70</v>
      </c>
      <c r="B9" s="146">
        <v>0</v>
      </c>
      <c r="C9" s="146">
        <v>1626</v>
      </c>
      <c r="D9" s="146">
        <v>0</v>
      </c>
      <c r="E9" s="146">
        <v>2659</v>
      </c>
      <c r="F9" s="146">
        <v>0</v>
      </c>
      <c r="G9" s="146">
        <v>2960</v>
      </c>
      <c r="H9" s="146">
        <f t="shared" ref="H9:I13" si="0">F9-D9</f>
        <v>0</v>
      </c>
      <c r="I9" s="144">
        <f t="shared" si="0"/>
        <v>301</v>
      </c>
      <c r="J9" s="59" t="s">
        <v>9</v>
      </c>
    </row>
    <row r="10" spans="1:17" x14ac:dyDescent="0.2">
      <c r="A10" s="137" t="s">
        <v>110</v>
      </c>
      <c r="B10" s="146">
        <f>SUM(B11:B12)</f>
        <v>679.5</v>
      </c>
      <c r="C10" s="146">
        <f t="shared" ref="C10:G10" si="1">SUM(C11:C12)</f>
        <v>65362</v>
      </c>
      <c r="D10" s="146">
        <f t="shared" si="1"/>
        <v>646</v>
      </c>
      <c r="E10" s="146">
        <f t="shared" si="1"/>
        <v>64221</v>
      </c>
      <c r="F10" s="146">
        <f t="shared" si="1"/>
        <v>646</v>
      </c>
      <c r="G10" s="146">
        <f t="shared" si="1"/>
        <v>64459</v>
      </c>
      <c r="H10" s="146">
        <f t="shared" si="0"/>
        <v>0</v>
      </c>
      <c r="I10" s="144">
        <f t="shared" si="0"/>
        <v>238</v>
      </c>
      <c r="J10" s="59" t="s">
        <v>9</v>
      </c>
    </row>
    <row r="11" spans="1:17" x14ac:dyDescent="0.2">
      <c r="A11" s="68" t="s">
        <v>15</v>
      </c>
      <c r="B11" s="132">
        <f>'F. 2013 Crosswalk'!T18</f>
        <v>39</v>
      </c>
      <c r="C11" s="132">
        <v>1331</v>
      </c>
      <c r="D11" s="132">
        <f>'G. 2014 Crosswalk'!K19</f>
        <v>38</v>
      </c>
      <c r="E11" s="132">
        <v>1380</v>
      </c>
      <c r="F11" s="132">
        <f>'B. Summ of Req. by DU'!I34</f>
        <v>38</v>
      </c>
      <c r="G11" s="132">
        <v>1464</v>
      </c>
      <c r="H11" s="132">
        <f t="shared" si="0"/>
        <v>0</v>
      </c>
      <c r="I11" s="133">
        <f t="shared" si="0"/>
        <v>84</v>
      </c>
      <c r="J11" s="59" t="s">
        <v>9</v>
      </c>
    </row>
    <row r="12" spans="1:17" x14ac:dyDescent="0.2">
      <c r="A12" s="68" t="s">
        <v>71</v>
      </c>
      <c r="B12" s="132">
        <f>'F. 2013 Crosswalk'!T17</f>
        <v>640.5</v>
      </c>
      <c r="C12" s="132">
        <v>64031</v>
      </c>
      <c r="D12" s="132">
        <f>'G. 2014 Crosswalk'!K18</f>
        <v>608</v>
      </c>
      <c r="E12" s="132">
        <v>62841</v>
      </c>
      <c r="F12" s="132">
        <f>'B. Summ of Req. by DU'!I33</f>
        <v>608</v>
      </c>
      <c r="G12" s="132">
        <v>62995</v>
      </c>
      <c r="H12" s="132">
        <f t="shared" si="0"/>
        <v>0</v>
      </c>
      <c r="I12" s="133">
        <f t="shared" si="0"/>
        <v>154</v>
      </c>
      <c r="J12" s="59" t="s">
        <v>9</v>
      </c>
    </row>
    <row r="13" spans="1:17" x14ac:dyDescent="0.2">
      <c r="A13" s="137" t="s">
        <v>72</v>
      </c>
      <c r="B13" s="182">
        <v>0</v>
      </c>
      <c r="C13" s="182">
        <v>19</v>
      </c>
      <c r="D13" s="182">
        <v>0</v>
      </c>
      <c r="E13" s="182">
        <v>20</v>
      </c>
      <c r="F13" s="182">
        <v>0</v>
      </c>
      <c r="G13" s="182">
        <v>20</v>
      </c>
      <c r="H13" s="182">
        <f t="shared" si="0"/>
        <v>0</v>
      </c>
      <c r="I13" s="183">
        <f t="shared" si="0"/>
        <v>0</v>
      </c>
      <c r="J13" s="59" t="s">
        <v>9</v>
      </c>
    </row>
    <row r="14" spans="1:17" ht="15" x14ac:dyDescent="0.25">
      <c r="A14" s="70" t="s">
        <v>11</v>
      </c>
      <c r="B14" s="104">
        <f>SUM(B8:B10,B13)</f>
        <v>5333.5</v>
      </c>
      <c r="C14" s="104">
        <f t="shared" ref="C14:I14" si="2">SUM(C8:C10,C13)</f>
        <v>526202</v>
      </c>
      <c r="D14" s="104">
        <f t="shared" si="2"/>
        <v>5374</v>
      </c>
      <c r="E14" s="104">
        <f t="shared" si="2"/>
        <v>538949</v>
      </c>
      <c r="F14" s="104">
        <f t="shared" si="2"/>
        <v>5374</v>
      </c>
      <c r="G14" s="104">
        <f t="shared" si="2"/>
        <v>544939</v>
      </c>
      <c r="H14" s="104">
        <f t="shared" si="2"/>
        <v>0</v>
      </c>
      <c r="I14" s="107">
        <f t="shared" si="2"/>
        <v>5990</v>
      </c>
      <c r="J14" s="59" t="s">
        <v>9</v>
      </c>
    </row>
    <row r="15" spans="1:17" ht="15" x14ac:dyDescent="0.25">
      <c r="A15" s="69" t="s">
        <v>73</v>
      </c>
      <c r="B15" s="146"/>
      <c r="C15" s="146"/>
      <c r="D15" s="146"/>
      <c r="E15" s="146"/>
      <c r="F15" s="146"/>
      <c r="G15" s="146"/>
      <c r="H15" s="146"/>
      <c r="I15" s="144"/>
      <c r="J15" s="59" t="s">
        <v>9</v>
      </c>
    </row>
    <row r="16" spans="1:17" x14ac:dyDescent="0.2">
      <c r="A16" s="137" t="s">
        <v>74</v>
      </c>
      <c r="B16" s="146"/>
      <c r="C16" s="146">
        <v>223710</v>
      </c>
      <c r="D16" s="146"/>
      <c r="E16" s="146">
        <v>230331</v>
      </c>
      <c r="F16" s="146"/>
      <c r="G16" s="146">
        <v>242907</v>
      </c>
      <c r="H16" s="146"/>
      <c r="I16" s="144">
        <f t="shared" ref="I16:I33" si="3">G16-E16</f>
        <v>12576</v>
      </c>
      <c r="J16" s="59" t="s">
        <v>9</v>
      </c>
    </row>
    <row r="17" spans="1:10" x14ac:dyDescent="0.2">
      <c r="A17" s="137" t="s">
        <v>75</v>
      </c>
      <c r="B17" s="146"/>
      <c r="C17" s="146">
        <v>15</v>
      </c>
      <c r="D17" s="146"/>
      <c r="E17" s="146">
        <v>15</v>
      </c>
      <c r="F17" s="146"/>
      <c r="G17" s="146">
        <v>15</v>
      </c>
      <c r="H17" s="146"/>
      <c r="I17" s="144">
        <f t="shared" si="3"/>
        <v>0</v>
      </c>
      <c r="J17" s="59" t="s">
        <v>9</v>
      </c>
    </row>
    <row r="18" spans="1:10" x14ac:dyDescent="0.2">
      <c r="A18" s="137" t="s">
        <v>76</v>
      </c>
      <c r="B18" s="146"/>
      <c r="C18" s="146">
        <v>19535</v>
      </c>
      <c r="D18" s="146"/>
      <c r="E18" s="146">
        <v>22100</v>
      </c>
      <c r="F18" s="146"/>
      <c r="G18" s="146">
        <v>22100</v>
      </c>
      <c r="H18" s="146"/>
      <c r="I18" s="144">
        <f t="shared" si="3"/>
        <v>0</v>
      </c>
      <c r="J18" s="59" t="s">
        <v>9</v>
      </c>
    </row>
    <row r="19" spans="1:10" x14ac:dyDescent="0.2">
      <c r="A19" s="137" t="s">
        <v>111</v>
      </c>
      <c r="B19" s="146"/>
      <c r="C19" s="146">
        <v>4783</v>
      </c>
      <c r="D19" s="146"/>
      <c r="E19" s="146">
        <v>5440</v>
      </c>
      <c r="F19" s="146"/>
      <c r="G19" s="146">
        <v>5440</v>
      </c>
      <c r="H19" s="146"/>
      <c r="I19" s="144">
        <f t="shared" si="3"/>
        <v>0</v>
      </c>
      <c r="J19" s="59" t="s">
        <v>9</v>
      </c>
    </row>
    <row r="20" spans="1:10" x14ac:dyDescent="0.2">
      <c r="A20" s="137" t="s">
        <v>77</v>
      </c>
      <c r="B20" s="146"/>
      <c r="C20" s="146">
        <v>92616</v>
      </c>
      <c r="D20" s="146"/>
      <c r="E20" s="146">
        <v>95015</v>
      </c>
      <c r="F20" s="146"/>
      <c r="G20" s="146">
        <v>97022</v>
      </c>
      <c r="H20" s="146"/>
      <c r="I20" s="144">
        <f t="shared" si="3"/>
        <v>2007</v>
      </c>
      <c r="J20" s="59" t="s">
        <v>9</v>
      </c>
    </row>
    <row r="21" spans="1:10" x14ac:dyDescent="0.2">
      <c r="A21" s="137" t="s">
        <v>78</v>
      </c>
      <c r="B21" s="146"/>
      <c r="C21" s="146">
        <v>691</v>
      </c>
      <c r="D21" s="146"/>
      <c r="E21" s="146">
        <v>695</v>
      </c>
      <c r="F21" s="146"/>
      <c r="G21" s="146">
        <v>695</v>
      </c>
      <c r="H21" s="146"/>
      <c r="I21" s="144">
        <f t="shared" si="3"/>
        <v>0</v>
      </c>
      <c r="J21" s="59" t="s">
        <v>9</v>
      </c>
    </row>
    <row r="22" spans="1:10" x14ac:dyDescent="0.2">
      <c r="A22" s="137" t="s">
        <v>79</v>
      </c>
      <c r="B22" s="146"/>
      <c r="C22" s="146">
        <v>24447</v>
      </c>
      <c r="D22" s="146"/>
      <c r="E22" s="146">
        <v>33025</v>
      </c>
      <c r="F22" s="146"/>
      <c r="G22" s="146">
        <v>33025</v>
      </c>
      <c r="H22" s="146"/>
      <c r="I22" s="144">
        <f t="shared" si="3"/>
        <v>0</v>
      </c>
      <c r="J22" s="59" t="s">
        <v>9</v>
      </c>
    </row>
    <row r="23" spans="1:10" x14ac:dyDescent="0.2">
      <c r="A23" s="137" t="s">
        <v>80</v>
      </c>
      <c r="B23" s="146"/>
      <c r="C23" s="146">
        <v>1244</v>
      </c>
      <c r="D23" s="146"/>
      <c r="E23" s="146">
        <v>1600</v>
      </c>
      <c r="F23" s="146"/>
      <c r="G23" s="146">
        <v>1600</v>
      </c>
      <c r="H23" s="146"/>
      <c r="I23" s="144">
        <f t="shared" si="3"/>
        <v>0</v>
      </c>
      <c r="J23" s="59" t="s">
        <v>9</v>
      </c>
    </row>
    <row r="24" spans="1:10" x14ac:dyDescent="0.2">
      <c r="A24" s="137" t="s">
        <v>81</v>
      </c>
      <c r="B24" s="146"/>
      <c r="C24" s="146">
        <v>13540</v>
      </c>
      <c r="D24" s="146"/>
      <c r="E24" s="146">
        <v>16500</v>
      </c>
      <c r="F24" s="146"/>
      <c r="G24" s="146">
        <v>16500</v>
      </c>
      <c r="H24" s="146"/>
      <c r="I24" s="144">
        <f t="shared" si="3"/>
        <v>0</v>
      </c>
      <c r="J24" s="59" t="s">
        <v>9</v>
      </c>
    </row>
    <row r="25" spans="1:10" x14ac:dyDescent="0.2">
      <c r="A25" s="137" t="s">
        <v>82</v>
      </c>
      <c r="B25" s="146"/>
      <c r="C25" s="146">
        <v>97884</v>
      </c>
      <c r="D25" s="146"/>
      <c r="E25" s="146">
        <v>134760</v>
      </c>
      <c r="F25" s="146"/>
      <c r="G25" s="146">
        <v>136053</v>
      </c>
      <c r="H25" s="146"/>
      <c r="I25" s="144">
        <f t="shared" si="3"/>
        <v>1293</v>
      </c>
      <c r="J25" s="59" t="s">
        <v>9</v>
      </c>
    </row>
    <row r="26" spans="1:10" x14ac:dyDescent="0.2">
      <c r="A26" s="137" t="s">
        <v>83</v>
      </c>
      <c r="B26" s="146"/>
      <c r="C26" s="146">
        <v>16059</v>
      </c>
      <c r="D26" s="146"/>
      <c r="E26" s="146">
        <v>17000</v>
      </c>
      <c r="F26" s="146"/>
      <c r="G26" s="146">
        <v>17138</v>
      </c>
      <c r="H26" s="146"/>
      <c r="I26" s="144">
        <f t="shared" si="3"/>
        <v>138</v>
      </c>
      <c r="J26" s="59" t="s">
        <v>9</v>
      </c>
    </row>
    <row r="27" spans="1:10" x14ac:dyDescent="0.2">
      <c r="A27" s="137" t="s">
        <v>84</v>
      </c>
      <c r="B27" s="146"/>
      <c r="C27" s="146">
        <v>1586</v>
      </c>
      <c r="D27" s="146"/>
      <c r="E27" s="146">
        <v>120</v>
      </c>
      <c r="F27" s="146"/>
      <c r="G27" s="146">
        <v>120</v>
      </c>
      <c r="H27" s="146"/>
      <c r="I27" s="144">
        <f t="shared" si="3"/>
        <v>0</v>
      </c>
      <c r="J27" s="59" t="s">
        <v>9</v>
      </c>
    </row>
    <row r="28" spans="1:10" x14ac:dyDescent="0.2">
      <c r="A28" s="137" t="s">
        <v>85</v>
      </c>
      <c r="B28" s="146"/>
      <c r="C28" s="146">
        <v>45325</v>
      </c>
      <c r="D28" s="146"/>
      <c r="E28" s="146">
        <v>49705</v>
      </c>
      <c r="F28" s="146"/>
      <c r="G28" s="146">
        <v>49705</v>
      </c>
      <c r="H28" s="146"/>
      <c r="I28" s="144">
        <f t="shared" si="3"/>
        <v>0</v>
      </c>
      <c r="J28" s="59" t="s">
        <v>9</v>
      </c>
    </row>
    <row r="29" spans="1:10" hidden="1" x14ac:dyDescent="0.2">
      <c r="A29" s="137" t="s">
        <v>86</v>
      </c>
      <c r="B29" s="146"/>
      <c r="C29" s="146">
        <v>0</v>
      </c>
      <c r="D29" s="146"/>
      <c r="E29" s="146">
        <v>0</v>
      </c>
      <c r="F29" s="146"/>
      <c r="G29" s="146">
        <v>0</v>
      </c>
      <c r="H29" s="146"/>
      <c r="I29" s="144">
        <f t="shared" si="3"/>
        <v>0</v>
      </c>
      <c r="J29" s="59" t="s">
        <v>9</v>
      </c>
    </row>
    <row r="30" spans="1:10" x14ac:dyDescent="0.2">
      <c r="A30" s="137" t="s">
        <v>87</v>
      </c>
      <c r="B30" s="146"/>
      <c r="C30" s="146">
        <v>21903</v>
      </c>
      <c r="D30" s="146"/>
      <c r="E30" s="146">
        <v>26485</v>
      </c>
      <c r="F30" s="146"/>
      <c r="G30" s="146">
        <v>26485</v>
      </c>
      <c r="H30" s="146"/>
      <c r="I30" s="144">
        <f t="shared" si="3"/>
        <v>0</v>
      </c>
      <c r="J30" s="59" t="s">
        <v>9</v>
      </c>
    </row>
    <row r="31" spans="1:10" x14ac:dyDescent="0.2">
      <c r="A31" s="137" t="s">
        <v>88</v>
      </c>
      <c r="B31" s="146"/>
      <c r="C31" s="146">
        <v>7982</v>
      </c>
      <c r="D31" s="146"/>
      <c r="E31" s="146">
        <v>17580</v>
      </c>
      <c r="F31" s="146"/>
      <c r="G31" s="146">
        <v>17580</v>
      </c>
      <c r="H31" s="146"/>
      <c r="I31" s="144">
        <f t="shared" si="3"/>
        <v>0</v>
      </c>
      <c r="J31" s="59" t="s">
        <v>9</v>
      </c>
    </row>
    <row r="32" spans="1:10" x14ac:dyDescent="0.2">
      <c r="A32" s="137" t="s">
        <v>89</v>
      </c>
      <c r="B32" s="146"/>
      <c r="C32" s="146">
        <v>1449</v>
      </c>
      <c r="D32" s="146"/>
      <c r="E32" s="146">
        <v>2150</v>
      </c>
      <c r="F32" s="146"/>
      <c r="G32" s="146">
        <v>2150</v>
      </c>
      <c r="H32" s="146"/>
      <c r="I32" s="144">
        <f t="shared" si="3"/>
        <v>0</v>
      </c>
      <c r="J32" s="59" t="s">
        <v>9</v>
      </c>
    </row>
    <row r="33" spans="1:10" x14ac:dyDescent="0.2">
      <c r="A33" s="137" t="s">
        <v>90</v>
      </c>
      <c r="B33" s="146"/>
      <c r="C33" s="146">
        <v>528</v>
      </c>
      <c r="D33" s="146"/>
      <c r="E33" s="146">
        <v>530</v>
      </c>
      <c r="F33" s="146"/>
      <c r="G33" s="146">
        <v>530</v>
      </c>
      <c r="H33" s="146"/>
      <c r="I33" s="144">
        <f t="shared" si="3"/>
        <v>0</v>
      </c>
      <c r="J33" s="59" t="s">
        <v>9</v>
      </c>
    </row>
    <row r="34" spans="1:10" ht="15" x14ac:dyDescent="0.25">
      <c r="A34" s="70" t="s">
        <v>91</v>
      </c>
      <c r="B34" s="74"/>
      <c r="C34" s="74">
        <f>SUM(C14:C33)</f>
        <v>1099499</v>
      </c>
      <c r="D34" s="74"/>
      <c r="E34" s="74">
        <f>SUM(E14:E33)</f>
        <v>1192000</v>
      </c>
      <c r="F34" s="74"/>
      <c r="G34" s="74">
        <f>SUM(G14:G33)</f>
        <v>1214004</v>
      </c>
      <c r="H34" s="74"/>
      <c r="I34" s="76">
        <f>SUM(I14:I33)</f>
        <v>22004</v>
      </c>
      <c r="J34" s="59" t="s">
        <v>9</v>
      </c>
    </row>
    <row r="35" spans="1:10" x14ac:dyDescent="0.2">
      <c r="A35" s="137" t="s">
        <v>112</v>
      </c>
      <c r="B35" s="146"/>
      <c r="C35" s="184">
        <v>-28222</v>
      </c>
      <c r="D35" s="146"/>
      <c r="E35" s="184">
        <v>-13539</v>
      </c>
      <c r="F35" s="146"/>
      <c r="G35" s="184">
        <v>-13115</v>
      </c>
      <c r="H35" s="146"/>
      <c r="I35" s="144">
        <f>G35-E35</f>
        <v>424</v>
      </c>
      <c r="J35" s="59" t="s">
        <v>9</v>
      </c>
    </row>
    <row r="36" spans="1:10" x14ac:dyDescent="0.2">
      <c r="A36" s="137" t="s">
        <v>118</v>
      </c>
      <c r="B36" s="146"/>
      <c r="C36" s="184">
        <v>-12352</v>
      </c>
      <c r="D36" s="146"/>
      <c r="E36" s="184">
        <v>-11976</v>
      </c>
      <c r="F36" s="146"/>
      <c r="G36" s="146">
        <v>0</v>
      </c>
      <c r="H36" s="146"/>
      <c r="I36" s="144">
        <f t="shared" ref="I36:I39" si="4">G36-E36</f>
        <v>11976</v>
      </c>
      <c r="J36" s="59" t="s">
        <v>9</v>
      </c>
    </row>
    <row r="37" spans="1:10" x14ac:dyDescent="0.2">
      <c r="A37" s="137" t="s">
        <v>119</v>
      </c>
      <c r="B37" s="146"/>
      <c r="C37" s="184">
        <v>-896</v>
      </c>
      <c r="D37" s="146"/>
      <c r="E37" s="184">
        <v>-600</v>
      </c>
      <c r="F37" s="146"/>
      <c r="G37" s="146">
        <v>0</v>
      </c>
      <c r="H37" s="146"/>
      <c r="I37" s="144">
        <f t="shared" si="4"/>
        <v>600</v>
      </c>
      <c r="J37" s="59" t="s">
        <v>9</v>
      </c>
    </row>
    <row r="38" spans="1:10" x14ac:dyDescent="0.2">
      <c r="A38" s="137" t="s">
        <v>92</v>
      </c>
      <c r="B38" s="146"/>
      <c r="C38" s="146">
        <v>13539</v>
      </c>
      <c r="D38" s="146"/>
      <c r="E38" s="194">
        <v>13115</v>
      </c>
      <c r="F38" s="194"/>
      <c r="G38" s="194">
        <v>115</v>
      </c>
      <c r="H38" s="146"/>
      <c r="I38" s="199">
        <f t="shared" si="4"/>
        <v>-13000</v>
      </c>
      <c r="J38" s="59" t="s">
        <v>9</v>
      </c>
    </row>
    <row r="39" spans="1:10" x14ac:dyDescent="0.2">
      <c r="A39" s="137" t="s">
        <v>116</v>
      </c>
      <c r="B39" s="146"/>
      <c r="C39" s="146">
        <v>0</v>
      </c>
      <c r="D39" s="146"/>
      <c r="E39" s="146">
        <v>0</v>
      </c>
      <c r="F39" s="146"/>
      <c r="G39" s="146">
        <v>0</v>
      </c>
      <c r="H39" s="146"/>
      <c r="I39" s="144">
        <f t="shared" si="4"/>
        <v>0</v>
      </c>
      <c r="J39" s="59" t="s">
        <v>9</v>
      </c>
    </row>
    <row r="40" spans="1:10" ht="15.75" thickBot="1" x14ac:dyDescent="0.3">
      <c r="A40" s="71" t="s">
        <v>93</v>
      </c>
      <c r="B40" s="134">
        <f>B14</f>
        <v>5333.5</v>
      </c>
      <c r="C40" s="134">
        <f>SUM(C34:C39)</f>
        <v>1071568</v>
      </c>
      <c r="D40" s="134">
        <f>D14</f>
        <v>5374</v>
      </c>
      <c r="E40" s="134">
        <f>SUM(E34:E39)</f>
        <v>1179000</v>
      </c>
      <c r="F40" s="134">
        <f>F14</f>
        <v>5374</v>
      </c>
      <c r="G40" s="134">
        <f>SUM(G34:G39)</f>
        <v>1201004</v>
      </c>
      <c r="H40" s="134">
        <f t="shared" ref="H40:I40" si="5">SUM(H34:H39)</f>
        <v>0</v>
      </c>
      <c r="I40" s="135">
        <f t="shared" si="5"/>
        <v>22004</v>
      </c>
      <c r="J40" s="59" t="s">
        <v>9</v>
      </c>
    </row>
    <row r="41" spans="1:10" x14ac:dyDescent="0.2">
      <c r="A41" s="185" t="s">
        <v>12</v>
      </c>
      <c r="B41" s="186"/>
      <c r="C41" s="186"/>
      <c r="D41" s="186"/>
      <c r="E41" s="186"/>
      <c r="F41" s="186"/>
      <c r="G41" s="186"/>
      <c r="H41" s="186"/>
      <c r="I41" s="187"/>
      <c r="J41" s="59" t="s">
        <v>9</v>
      </c>
    </row>
    <row r="42" spans="1:10" x14ac:dyDescent="0.2">
      <c r="A42" s="137" t="s">
        <v>94</v>
      </c>
      <c r="B42" s="146">
        <f>'F. 2013 Crosswalk'!C13</f>
        <v>56</v>
      </c>
      <c r="C42" s="146"/>
      <c r="D42" s="146">
        <f>'G. 2014 Crosswalk'!K14</f>
        <v>52</v>
      </c>
      <c r="E42" s="146"/>
      <c r="F42" s="146">
        <f>'B. Summ of Req. by DU'!I29</f>
        <v>52</v>
      </c>
      <c r="G42" s="146"/>
      <c r="H42" s="146">
        <f>F42-D42</f>
        <v>0</v>
      </c>
      <c r="I42" s="144"/>
      <c r="J42" s="59" t="s">
        <v>9</v>
      </c>
    </row>
    <row r="43" spans="1:10" x14ac:dyDescent="0.2">
      <c r="A43" s="137"/>
      <c r="B43" s="146"/>
      <c r="C43" s="194"/>
      <c r="D43" s="194"/>
      <c r="E43" s="194"/>
      <c r="F43" s="194"/>
      <c r="G43" s="194"/>
      <c r="H43" s="146"/>
      <c r="I43" s="144"/>
      <c r="J43" s="59" t="s">
        <v>9</v>
      </c>
    </row>
    <row r="44" spans="1:10" x14ac:dyDescent="0.2">
      <c r="A44" s="137" t="s">
        <v>95</v>
      </c>
      <c r="B44" s="146"/>
      <c r="C44" s="194">
        <v>0</v>
      </c>
      <c r="D44" s="194"/>
      <c r="E44" s="194">
        <v>0</v>
      </c>
      <c r="F44" s="194"/>
      <c r="G44" s="194">
        <v>0</v>
      </c>
      <c r="H44" s="146"/>
      <c r="I44" s="144">
        <f t="shared" ref="I44:I45" si="6">G44-E44</f>
        <v>0</v>
      </c>
      <c r="J44" s="59" t="s">
        <v>9</v>
      </c>
    </row>
    <row r="45" spans="1:10" ht="15" thickBot="1" x14ac:dyDescent="0.25">
      <c r="A45" s="188" t="s">
        <v>96</v>
      </c>
      <c r="B45" s="189"/>
      <c r="C45" s="189">
        <v>0</v>
      </c>
      <c r="D45" s="189"/>
      <c r="E45" s="189">
        <v>0</v>
      </c>
      <c r="F45" s="189"/>
      <c r="G45" s="189">
        <v>0</v>
      </c>
      <c r="H45" s="189"/>
      <c r="I45" s="190">
        <f t="shared" si="6"/>
        <v>0</v>
      </c>
      <c r="J45" s="59" t="s">
        <v>9</v>
      </c>
    </row>
    <row r="46" spans="1:10" x14ac:dyDescent="0.2">
      <c r="J46" s="59" t="s">
        <v>9</v>
      </c>
    </row>
    <row r="47" spans="1:10" x14ac:dyDescent="0.2">
      <c r="A47" s="191"/>
      <c r="J47" s="4" t="s">
        <v>10</v>
      </c>
    </row>
  </sheetData>
  <mergeCells count="10">
    <mergeCell ref="A1:I1"/>
    <mergeCell ref="A2:I2"/>
    <mergeCell ref="A3:I3"/>
    <mergeCell ref="A4:I4"/>
    <mergeCell ref="A5:I5"/>
    <mergeCell ref="A6:A7"/>
    <mergeCell ref="B6:C6"/>
    <mergeCell ref="D6:E6"/>
    <mergeCell ref="F6:G6"/>
    <mergeCell ref="H6:I6"/>
  </mergeCells>
  <printOptions horizontalCentered="1"/>
  <pageMargins left="0.6" right="0.6" top="0.56999999999999995" bottom="0.55000000000000004" header="0.3" footer="0.3"/>
  <pageSetup scale="72" orientation="landscape" r:id="rId1"/>
  <headerFooter>
    <oddHeader>&amp;L&amp;"Arial,Bold"&amp;12K. Summary of Requirements by Object Class</oddHeader>
    <oddFooter>&amp;C&amp;"Arial,Regular"Exhibit K - Summary of Requirements by Object Class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view="pageBreakPreview" zoomScale="90" zoomScaleNormal="100" zoomScaleSheetLayoutView="90" workbookViewId="0">
      <selection activeCell="A12" sqref="A12"/>
    </sheetView>
  </sheetViews>
  <sheetFormatPr defaultColWidth="9.140625" defaultRowHeight="14.25" x14ac:dyDescent="0.2"/>
  <cols>
    <col min="1" max="1" width="113.5703125" style="138" customWidth="1"/>
    <col min="2" max="2" width="17.5703125" style="142" customWidth="1"/>
    <col min="3" max="3" width="11.42578125" style="142" customWidth="1"/>
    <col min="4" max="4" width="14.5703125" style="143" customWidth="1"/>
    <col min="5" max="5" width="11.5703125" style="4" bestFit="1" customWidth="1"/>
    <col min="6" max="6" width="4.85546875" style="138" customWidth="1"/>
    <col min="7" max="16384" width="9.140625" style="138"/>
  </cols>
  <sheetData>
    <row r="1" spans="1:5" ht="18" x14ac:dyDescent="0.25">
      <c r="A1" s="215" t="s">
        <v>0</v>
      </c>
      <c r="B1" s="215"/>
      <c r="C1" s="215"/>
      <c r="D1" s="215"/>
      <c r="E1" s="4" t="s">
        <v>9</v>
      </c>
    </row>
    <row r="2" spans="1:5" ht="15" x14ac:dyDescent="0.2">
      <c r="A2" s="216" t="s">
        <v>148</v>
      </c>
      <c r="B2" s="216"/>
      <c r="C2" s="216"/>
      <c r="D2" s="216"/>
      <c r="E2" s="4" t="s">
        <v>9</v>
      </c>
    </row>
    <row r="3" spans="1:5" x14ac:dyDescent="0.2">
      <c r="A3" s="217" t="s">
        <v>1</v>
      </c>
      <c r="B3" s="217"/>
      <c r="C3" s="217"/>
      <c r="D3" s="217"/>
      <c r="E3" s="4" t="s">
        <v>9</v>
      </c>
    </row>
    <row r="4" spans="1:5" x14ac:dyDescent="0.2">
      <c r="A4" s="218" t="s">
        <v>2</v>
      </c>
      <c r="B4" s="218"/>
      <c r="C4" s="218"/>
      <c r="D4" s="218"/>
      <c r="E4" s="4" t="s">
        <v>9</v>
      </c>
    </row>
    <row r="5" spans="1:5" ht="15" thickBot="1" x14ac:dyDescent="0.25">
      <c r="A5" s="204"/>
      <c r="B5" s="205"/>
      <c r="C5" s="205"/>
      <c r="D5" s="209"/>
      <c r="E5" s="4" t="s">
        <v>9</v>
      </c>
    </row>
    <row r="6" spans="1:5" ht="15" x14ac:dyDescent="0.25">
      <c r="A6" s="204"/>
      <c r="B6" s="219" t="s">
        <v>122</v>
      </c>
      <c r="C6" s="220"/>
      <c r="D6" s="221"/>
      <c r="E6" s="4" t="s">
        <v>9</v>
      </c>
    </row>
    <row r="7" spans="1:5" ht="15.75" thickBot="1" x14ac:dyDescent="0.25">
      <c r="A7" s="204"/>
      <c r="B7" s="1" t="s">
        <v>144</v>
      </c>
      <c r="C7" s="2" t="s">
        <v>145</v>
      </c>
      <c r="D7" s="3" t="s">
        <v>4</v>
      </c>
      <c r="E7" s="4" t="s">
        <v>9</v>
      </c>
    </row>
    <row r="8" spans="1:5" ht="15" x14ac:dyDescent="0.25">
      <c r="A8" s="80" t="s">
        <v>120</v>
      </c>
      <c r="B8" s="81">
        <v>4937</v>
      </c>
      <c r="C8" s="82">
        <v>4654</v>
      </c>
      <c r="D8" s="83">
        <v>1153345</v>
      </c>
      <c r="E8" s="4" t="s">
        <v>9</v>
      </c>
    </row>
    <row r="9" spans="1:5" ht="15" x14ac:dyDescent="0.25">
      <c r="A9" s="155" t="s">
        <v>121</v>
      </c>
      <c r="B9" s="88" t="s">
        <v>30</v>
      </c>
      <c r="C9" s="89"/>
      <c r="D9" s="200">
        <v>-23912</v>
      </c>
      <c r="E9" s="4" t="s">
        <v>9</v>
      </c>
    </row>
    <row r="10" spans="1:5" ht="15" x14ac:dyDescent="0.25">
      <c r="A10" s="155" t="s">
        <v>143</v>
      </c>
      <c r="B10" s="88"/>
      <c r="C10" s="89"/>
      <c r="D10" s="200">
        <v>-58095</v>
      </c>
      <c r="E10" s="4" t="s">
        <v>9</v>
      </c>
    </row>
    <row r="11" spans="1:5" ht="15" x14ac:dyDescent="0.25">
      <c r="A11" s="161" t="s">
        <v>138</v>
      </c>
      <c r="B11" s="162"/>
      <c r="C11" s="160"/>
      <c r="D11" s="163">
        <v>230</v>
      </c>
      <c r="E11" s="4" t="s">
        <v>9</v>
      </c>
    </row>
    <row r="12" spans="1:5" ht="15" x14ac:dyDescent="0.25">
      <c r="A12" s="79" t="s">
        <v>123</v>
      </c>
      <c r="B12" s="103">
        <f>SUM(B8:B11)</f>
        <v>4937</v>
      </c>
      <c r="C12" s="119">
        <f t="shared" ref="C12:D12" si="0">SUM(C8:C11)</f>
        <v>4654</v>
      </c>
      <c r="D12" s="105">
        <f t="shared" si="0"/>
        <v>1071568</v>
      </c>
      <c r="E12" s="4" t="s">
        <v>9</v>
      </c>
    </row>
    <row r="13" spans="1:5" ht="15" x14ac:dyDescent="0.25">
      <c r="A13" s="79"/>
      <c r="B13" s="103"/>
      <c r="C13" s="104"/>
      <c r="D13" s="105"/>
      <c r="E13" s="4" t="s">
        <v>9</v>
      </c>
    </row>
    <row r="14" spans="1:5" ht="15" x14ac:dyDescent="0.25">
      <c r="A14" s="72" t="s">
        <v>149</v>
      </c>
      <c r="B14" s="103">
        <v>5101</v>
      </c>
      <c r="C14" s="104">
        <v>4728</v>
      </c>
      <c r="D14" s="105">
        <v>1179000</v>
      </c>
      <c r="E14" s="4" t="s">
        <v>9</v>
      </c>
    </row>
    <row r="15" spans="1:5" ht="15" x14ac:dyDescent="0.25">
      <c r="A15" s="75"/>
      <c r="B15" s="73"/>
      <c r="C15" s="74"/>
      <c r="D15" s="76"/>
      <c r="E15" s="4" t="s">
        <v>9</v>
      </c>
    </row>
    <row r="16" spans="1:5" ht="15" x14ac:dyDescent="0.25">
      <c r="A16" s="77" t="s">
        <v>97</v>
      </c>
      <c r="B16" s="73"/>
      <c r="C16" s="74"/>
      <c r="D16" s="76"/>
      <c r="E16" s="4" t="s">
        <v>9</v>
      </c>
    </row>
    <row r="17" spans="1:5" x14ac:dyDescent="0.2">
      <c r="A17" s="147" t="s">
        <v>5</v>
      </c>
      <c r="B17" s="145">
        <v>0</v>
      </c>
      <c r="C17" s="146">
        <v>0</v>
      </c>
      <c r="D17" s="144">
        <v>18566</v>
      </c>
      <c r="E17" s="4" t="s">
        <v>9</v>
      </c>
    </row>
    <row r="18" spans="1:5" x14ac:dyDescent="0.2">
      <c r="A18" s="147" t="s">
        <v>6</v>
      </c>
      <c r="B18" s="145">
        <v>0</v>
      </c>
      <c r="C18" s="146">
        <v>0</v>
      </c>
      <c r="D18" s="144">
        <v>2007</v>
      </c>
      <c r="E18" s="4" t="s">
        <v>9</v>
      </c>
    </row>
    <row r="19" spans="1:5" x14ac:dyDescent="0.2">
      <c r="A19" s="147" t="s">
        <v>7</v>
      </c>
      <c r="B19" s="145">
        <v>0</v>
      </c>
      <c r="C19" s="146">
        <v>0</v>
      </c>
      <c r="D19" s="144">
        <v>1293</v>
      </c>
      <c r="E19" s="4" t="s">
        <v>9</v>
      </c>
    </row>
    <row r="20" spans="1:5" x14ac:dyDescent="0.2">
      <c r="A20" s="147" t="s">
        <v>8</v>
      </c>
      <c r="B20" s="108">
        <v>0</v>
      </c>
      <c r="C20" s="109">
        <v>0</v>
      </c>
      <c r="D20" s="110">
        <v>138</v>
      </c>
      <c r="E20" s="4" t="s">
        <v>9</v>
      </c>
    </row>
    <row r="21" spans="1:5" ht="15" x14ac:dyDescent="0.25">
      <c r="A21" s="75" t="s">
        <v>98</v>
      </c>
      <c r="B21" s="106">
        <f>SUM(B17:B20)</f>
        <v>0</v>
      </c>
      <c r="C21" s="27">
        <f>SUM(C17:C20)</f>
        <v>0</v>
      </c>
      <c r="D21" s="206">
        <f>SUM(D17:D20)</f>
        <v>22004</v>
      </c>
      <c r="E21" s="4" t="s">
        <v>9</v>
      </c>
    </row>
    <row r="22" spans="1:5" ht="15" x14ac:dyDescent="0.25">
      <c r="A22" s="78" t="s">
        <v>124</v>
      </c>
      <c r="B22" s="103">
        <f>B14+B21</f>
        <v>5101</v>
      </c>
      <c r="C22" s="119">
        <f>C14+C21</f>
        <v>4728</v>
      </c>
      <c r="D22" s="105">
        <f>D14+D21</f>
        <v>1201004</v>
      </c>
      <c r="E22" s="4" t="s">
        <v>9</v>
      </c>
    </row>
    <row r="23" spans="1:5" ht="15" x14ac:dyDescent="0.25">
      <c r="A23" s="201"/>
      <c r="B23" s="103"/>
      <c r="C23" s="104"/>
      <c r="D23" s="105"/>
      <c r="E23" s="4" t="s">
        <v>9</v>
      </c>
    </row>
    <row r="24" spans="1:5" s="5" customFormat="1" ht="15" x14ac:dyDescent="0.25">
      <c r="A24" s="90" t="s">
        <v>125</v>
      </c>
      <c r="B24" s="88">
        <f>SUM(B22)</f>
        <v>5101</v>
      </c>
      <c r="C24" s="136">
        <f t="shared" ref="C24:D24" si="1">SUM(C22)</f>
        <v>4728</v>
      </c>
      <c r="D24" s="207">
        <f t="shared" si="1"/>
        <v>1201004</v>
      </c>
      <c r="E24" s="4" t="s">
        <v>9</v>
      </c>
    </row>
    <row r="25" spans="1:5" ht="15" thickBot="1" x14ac:dyDescent="0.25">
      <c r="A25" s="148" t="s">
        <v>175</v>
      </c>
      <c r="B25" s="149">
        <f>B22-B14</f>
        <v>0</v>
      </c>
      <c r="C25" s="150">
        <f>C22-C14</f>
        <v>0</v>
      </c>
      <c r="D25" s="208">
        <f>D22-D14</f>
        <v>22004</v>
      </c>
      <c r="E25" s="4" t="s">
        <v>9</v>
      </c>
    </row>
    <row r="26" spans="1:5" x14ac:dyDescent="0.2">
      <c r="A26" s="210"/>
      <c r="B26" s="211"/>
      <c r="C26" s="211"/>
      <c r="D26" s="212"/>
      <c r="E26" s="4" t="s">
        <v>9</v>
      </c>
    </row>
    <row r="27" spans="1:5" ht="17.25" x14ac:dyDescent="0.2">
      <c r="A27" s="213" t="s">
        <v>146</v>
      </c>
      <c r="B27" s="214"/>
      <c r="C27" s="214"/>
      <c r="D27" s="214"/>
      <c r="E27" s="4" t="s">
        <v>10</v>
      </c>
    </row>
  </sheetData>
  <mergeCells count="6">
    <mergeCell ref="A27:D27"/>
    <mergeCell ref="A1:D1"/>
    <mergeCell ref="A2:D2"/>
    <mergeCell ref="A3:D3"/>
    <mergeCell ref="A4:D4"/>
    <mergeCell ref="B6:D6"/>
  </mergeCells>
  <printOptions horizontalCentered="1"/>
  <pageMargins left="0.7" right="0.7" top="0.63" bottom="0.63" header="0.3" footer="0.3"/>
  <pageSetup scale="75" orientation="landscape" r:id="rId1"/>
  <headerFooter>
    <oddHeader>&amp;L&amp;"Arial,Bold"&amp;12B. Summary of Requirements</oddHeader>
    <oddFooter>&amp;C&amp;"Arial,Regular"Exhibit B - Summary of Requirements</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38"/>
  <sheetViews>
    <sheetView view="pageBreakPreview" zoomScale="80" zoomScaleNormal="100" zoomScaleSheetLayoutView="80" workbookViewId="0">
      <selection activeCell="M29" sqref="M29"/>
    </sheetView>
  </sheetViews>
  <sheetFormatPr defaultColWidth="9.140625" defaultRowHeight="14.25" x14ac:dyDescent="0.2"/>
  <cols>
    <col min="1" max="1" width="37.140625" style="9" customWidth="1"/>
    <col min="2" max="3" width="8.28515625" style="9" customWidth="1"/>
    <col min="4" max="4" width="12.7109375" style="9" customWidth="1"/>
    <col min="5" max="6" width="8.28515625" style="9" customWidth="1"/>
    <col min="7" max="7" width="12.7109375" style="9" customWidth="1"/>
    <col min="8" max="9" width="8.28515625" style="9" customWidth="1"/>
    <col min="10" max="10" width="12.7109375" style="9" customWidth="1"/>
    <col min="11" max="12" width="8.28515625" style="9" customWidth="1"/>
    <col min="13" max="13" width="12.7109375" style="9" customWidth="1"/>
    <col min="14" max="14" width="14" style="4" bestFit="1" customWidth="1"/>
    <col min="15" max="15" width="4.5703125" style="9" customWidth="1"/>
    <col min="16" max="17" width="8.28515625" style="9" customWidth="1"/>
    <col min="18" max="18" width="12.7109375" style="9" customWidth="1"/>
    <col min="19" max="20" width="8.28515625" style="9" customWidth="1"/>
    <col min="21" max="21" width="12.7109375" style="9" customWidth="1"/>
    <col min="22" max="16384" width="9.140625" style="9"/>
  </cols>
  <sheetData>
    <row r="1" spans="1:21" ht="18" x14ac:dyDescent="0.25">
      <c r="A1" s="225" t="s">
        <v>0</v>
      </c>
      <c r="B1" s="225"/>
      <c r="C1" s="225"/>
      <c r="D1" s="225"/>
      <c r="E1" s="225"/>
      <c r="F1" s="225"/>
      <c r="G1" s="225"/>
      <c r="H1" s="225"/>
      <c r="I1" s="225"/>
      <c r="J1" s="225"/>
      <c r="K1" s="225"/>
      <c r="L1" s="225"/>
      <c r="M1" s="225"/>
      <c r="N1" s="59" t="s">
        <v>9</v>
      </c>
      <c r="O1" s="6"/>
      <c r="P1" s="6"/>
      <c r="Q1" s="6"/>
      <c r="R1" s="6"/>
      <c r="S1" s="6"/>
      <c r="T1" s="6"/>
      <c r="U1" s="6"/>
    </row>
    <row r="2" spans="1:21" ht="15" x14ac:dyDescent="0.2">
      <c r="A2" s="226" t="s">
        <v>148</v>
      </c>
      <c r="B2" s="226"/>
      <c r="C2" s="226"/>
      <c r="D2" s="226"/>
      <c r="E2" s="226"/>
      <c r="F2" s="226"/>
      <c r="G2" s="226"/>
      <c r="H2" s="226"/>
      <c r="I2" s="226"/>
      <c r="J2" s="226"/>
      <c r="K2" s="226"/>
      <c r="L2" s="226"/>
      <c r="M2" s="226"/>
      <c r="N2" s="59" t="s">
        <v>9</v>
      </c>
      <c r="O2" s="7"/>
      <c r="P2" s="7"/>
      <c r="Q2" s="7"/>
      <c r="R2" s="7"/>
      <c r="S2" s="7"/>
      <c r="T2" s="7"/>
      <c r="U2" s="7"/>
    </row>
    <row r="3" spans="1:21" x14ac:dyDescent="0.2">
      <c r="A3" s="227" t="s">
        <v>1</v>
      </c>
      <c r="B3" s="227"/>
      <c r="C3" s="227"/>
      <c r="D3" s="227"/>
      <c r="E3" s="227"/>
      <c r="F3" s="227"/>
      <c r="G3" s="227"/>
      <c r="H3" s="227"/>
      <c r="I3" s="227"/>
      <c r="J3" s="227"/>
      <c r="K3" s="227"/>
      <c r="L3" s="227"/>
      <c r="M3" s="227"/>
      <c r="N3" s="59" t="s">
        <v>9</v>
      </c>
      <c r="O3" s="10"/>
      <c r="P3" s="10"/>
      <c r="Q3" s="10"/>
      <c r="R3" s="10"/>
      <c r="S3" s="10"/>
      <c r="T3" s="10"/>
      <c r="U3" s="10"/>
    </row>
    <row r="4" spans="1:21" x14ac:dyDescent="0.2">
      <c r="A4" s="222" t="s">
        <v>2</v>
      </c>
      <c r="B4" s="222"/>
      <c r="C4" s="222"/>
      <c r="D4" s="222"/>
      <c r="E4" s="222"/>
      <c r="F4" s="222"/>
      <c r="G4" s="222"/>
      <c r="H4" s="222"/>
      <c r="I4" s="222"/>
      <c r="J4" s="222"/>
      <c r="K4" s="222"/>
      <c r="L4" s="222"/>
      <c r="M4" s="222"/>
      <c r="N4" s="59" t="s">
        <v>9</v>
      </c>
      <c r="O4" s="8"/>
      <c r="P4" s="8"/>
      <c r="Q4" s="8"/>
      <c r="R4" s="8"/>
      <c r="S4" s="8"/>
      <c r="T4" s="8"/>
      <c r="U4" s="8"/>
    </row>
    <row r="5" spans="1:21" x14ac:dyDescent="0.2">
      <c r="A5" s="222"/>
      <c r="B5" s="222"/>
      <c r="C5" s="222"/>
      <c r="D5" s="222"/>
      <c r="E5" s="222"/>
      <c r="F5" s="222"/>
      <c r="G5" s="222"/>
      <c r="H5" s="222"/>
      <c r="I5" s="222"/>
      <c r="J5" s="222"/>
      <c r="K5" s="222"/>
      <c r="L5" s="222"/>
      <c r="M5" s="222"/>
      <c r="N5" s="59" t="s">
        <v>9</v>
      </c>
      <c r="O5" s="8"/>
      <c r="P5" s="8"/>
      <c r="Q5" s="8"/>
      <c r="R5" s="8"/>
      <c r="S5" s="8"/>
      <c r="T5" s="8"/>
      <c r="U5" s="8"/>
    </row>
    <row r="6" spans="1:21" ht="15" thickBot="1" x14ac:dyDescent="0.25">
      <c r="A6" s="222"/>
      <c r="B6" s="222"/>
      <c r="C6" s="222"/>
      <c r="D6" s="222"/>
      <c r="E6" s="222"/>
      <c r="F6" s="222"/>
      <c r="G6" s="222"/>
      <c r="H6" s="222"/>
      <c r="I6" s="222"/>
      <c r="J6" s="222"/>
      <c r="K6" s="222"/>
      <c r="L6" s="222"/>
      <c r="M6" s="222"/>
      <c r="N6" s="59" t="s">
        <v>9</v>
      </c>
      <c r="O6" s="8"/>
      <c r="P6" s="8"/>
      <c r="Q6" s="8"/>
      <c r="R6" s="8"/>
      <c r="S6" s="8"/>
      <c r="T6" s="8"/>
      <c r="U6" s="8"/>
    </row>
    <row r="7" spans="1:21" ht="45.75" customHeight="1" x14ac:dyDescent="0.2">
      <c r="A7" s="223" t="s">
        <v>106</v>
      </c>
      <c r="B7" s="228" t="s">
        <v>126</v>
      </c>
      <c r="C7" s="228"/>
      <c r="D7" s="228"/>
      <c r="E7" s="228" t="s">
        <v>155</v>
      </c>
      <c r="F7" s="228"/>
      <c r="G7" s="228"/>
      <c r="H7" s="228" t="s">
        <v>127</v>
      </c>
      <c r="I7" s="228"/>
      <c r="J7" s="228"/>
      <c r="K7" s="228" t="s">
        <v>124</v>
      </c>
      <c r="L7" s="228"/>
      <c r="M7" s="229"/>
      <c r="N7" s="59" t="s">
        <v>9</v>
      </c>
    </row>
    <row r="8" spans="1:21" ht="28.5" x14ac:dyDescent="0.2">
      <c r="A8" s="224"/>
      <c r="B8" s="11" t="s">
        <v>3</v>
      </c>
      <c r="C8" s="91" t="s">
        <v>100</v>
      </c>
      <c r="D8" s="11" t="s">
        <v>4</v>
      </c>
      <c r="E8" s="11" t="s">
        <v>3</v>
      </c>
      <c r="F8" s="91" t="s">
        <v>114</v>
      </c>
      <c r="G8" s="11" t="s">
        <v>4</v>
      </c>
      <c r="H8" s="11" t="s">
        <v>3</v>
      </c>
      <c r="I8" s="11" t="s">
        <v>114</v>
      </c>
      <c r="J8" s="11" t="s">
        <v>4</v>
      </c>
      <c r="K8" s="11" t="s">
        <v>3</v>
      </c>
      <c r="L8" s="11" t="s">
        <v>114</v>
      </c>
      <c r="M8" s="12" t="s">
        <v>4</v>
      </c>
      <c r="N8" s="59" t="s">
        <v>9</v>
      </c>
    </row>
    <row r="9" spans="1:21" x14ac:dyDescent="0.2">
      <c r="A9" s="166" t="s">
        <v>153</v>
      </c>
      <c r="B9" s="167">
        <v>4269</v>
      </c>
      <c r="C9" s="167">
        <v>4024</v>
      </c>
      <c r="D9" s="167">
        <v>926585</v>
      </c>
      <c r="E9" s="167">
        <v>4411</v>
      </c>
      <c r="F9" s="167">
        <v>4088</v>
      </c>
      <c r="G9" s="167">
        <v>1019481</v>
      </c>
      <c r="H9" s="167"/>
      <c r="I9" s="167"/>
      <c r="J9" s="167">
        <v>19027</v>
      </c>
      <c r="K9" s="23">
        <f t="shared" ref="K9:K10" si="0">E9+H9</f>
        <v>4411</v>
      </c>
      <c r="L9" s="23">
        <f t="shared" ref="L9:M13" si="1">F9+I9</f>
        <v>4088</v>
      </c>
      <c r="M9" s="114">
        <f t="shared" si="1"/>
        <v>1038508</v>
      </c>
      <c r="N9" s="59" t="s">
        <v>9</v>
      </c>
    </row>
    <row r="10" spans="1:21" x14ac:dyDescent="0.2">
      <c r="A10" s="168" t="s">
        <v>154</v>
      </c>
      <c r="B10" s="115">
        <v>668</v>
      </c>
      <c r="C10" s="115">
        <v>630</v>
      </c>
      <c r="D10" s="115">
        <v>144983</v>
      </c>
      <c r="E10" s="115">
        <v>690</v>
      </c>
      <c r="F10" s="115">
        <v>640</v>
      </c>
      <c r="G10" s="115">
        <v>159519</v>
      </c>
      <c r="H10" s="115">
        <v>0</v>
      </c>
      <c r="I10" s="115">
        <v>0</v>
      </c>
      <c r="J10" s="115">
        <v>2977</v>
      </c>
      <c r="K10" s="115">
        <f t="shared" si="0"/>
        <v>690</v>
      </c>
      <c r="L10" s="115">
        <f t="shared" si="1"/>
        <v>640</v>
      </c>
      <c r="M10" s="116">
        <f t="shared" si="1"/>
        <v>162496</v>
      </c>
      <c r="N10" s="59" t="s">
        <v>9</v>
      </c>
    </row>
    <row r="11" spans="1:21" ht="15" x14ac:dyDescent="0.25">
      <c r="A11" s="13" t="s">
        <v>103</v>
      </c>
      <c r="B11" s="117">
        <f t="shared" ref="B11:M11" si="2">SUM(B9:B10)</f>
        <v>4937</v>
      </c>
      <c r="C11" s="117">
        <f t="shared" si="2"/>
        <v>4654</v>
      </c>
      <c r="D11" s="117">
        <f t="shared" si="2"/>
        <v>1071568</v>
      </c>
      <c r="E11" s="117">
        <f t="shared" si="2"/>
        <v>5101</v>
      </c>
      <c r="F11" s="117">
        <f t="shared" si="2"/>
        <v>4728</v>
      </c>
      <c r="G11" s="117">
        <f t="shared" si="2"/>
        <v>1179000</v>
      </c>
      <c r="H11" s="117">
        <f t="shared" si="2"/>
        <v>0</v>
      </c>
      <c r="I11" s="117">
        <f t="shared" si="2"/>
        <v>0</v>
      </c>
      <c r="J11" s="117">
        <f t="shared" si="2"/>
        <v>22004</v>
      </c>
      <c r="K11" s="117">
        <f t="shared" si="2"/>
        <v>5101</v>
      </c>
      <c r="L11" s="117">
        <f t="shared" si="2"/>
        <v>4728</v>
      </c>
      <c r="M11" s="118">
        <f t="shared" si="2"/>
        <v>1201004</v>
      </c>
      <c r="N11" s="59" t="s">
        <v>9</v>
      </c>
    </row>
    <row r="12" spans="1:21" ht="15" x14ac:dyDescent="0.25">
      <c r="A12" s="87" t="s">
        <v>102</v>
      </c>
      <c r="B12" s="119"/>
      <c r="C12" s="119"/>
      <c r="D12" s="120">
        <v>0</v>
      </c>
      <c r="E12" s="119"/>
      <c r="F12" s="119"/>
      <c r="G12" s="120">
        <v>0</v>
      </c>
      <c r="H12" s="119"/>
      <c r="I12" s="119"/>
      <c r="J12" s="120">
        <v>0</v>
      </c>
      <c r="K12" s="119"/>
      <c r="L12" s="119"/>
      <c r="M12" s="121">
        <f t="shared" si="1"/>
        <v>0</v>
      </c>
      <c r="N12" s="59" t="s">
        <v>9</v>
      </c>
    </row>
    <row r="13" spans="1:21" ht="15" x14ac:dyDescent="0.25">
      <c r="A13" s="100" t="s">
        <v>115</v>
      </c>
      <c r="B13" s="27"/>
      <c r="C13" s="27"/>
      <c r="D13" s="122">
        <f>SUM(D11:D12)</f>
        <v>1071568</v>
      </c>
      <c r="E13" s="27"/>
      <c r="F13" s="27"/>
      <c r="G13" s="122">
        <f>SUM(G11:G12)</f>
        <v>1179000</v>
      </c>
      <c r="H13" s="27"/>
      <c r="I13" s="27"/>
      <c r="J13" s="122">
        <f>SUM(J11:J12)</f>
        <v>22004</v>
      </c>
      <c r="K13" s="27"/>
      <c r="L13" s="27"/>
      <c r="M13" s="123">
        <f t="shared" si="1"/>
        <v>1201004</v>
      </c>
      <c r="N13" s="59" t="s">
        <v>9</v>
      </c>
    </row>
    <row r="14" spans="1:21" x14ac:dyDescent="0.2">
      <c r="A14" s="92" t="s">
        <v>12</v>
      </c>
      <c r="B14" s="124"/>
      <c r="C14" s="192">
        <v>56</v>
      </c>
      <c r="D14" s="192"/>
      <c r="E14" s="192"/>
      <c r="F14" s="192">
        <v>52</v>
      </c>
      <c r="G14" s="192"/>
      <c r="H14" s="124"/>
      <c r="I14" s="124">
        <v>0</v>
      </c>
      <c r="J14" s="124"/>
      <c r="K14" s="124"/>
      <c r="L14" s="124">
        <f t="shared" ref="L14:L15" si="3">F14+I14</f>
        <v>52</v>
      </c>
      <c r="M14" s="125"/>
      <c r="N14" s="59" t="s">
        <v>9</v>
      </c>
    </row>
    <row r="15" spans="1:21" x14ac:dyDescent="0.2">
      <c r="A15" s="93" t="s">
        <v>104</v>
      </c>
      <c r="B15" s="23"/>
      <c r="C15" s="193">
        <f>C11+C14</f>
        <v>4710</v>
      </c>
      <c r="D15" s="193"/>
      <c r="E15" s="193"/>
      <c r="F15" s="193">
        <f>F11+F14</f>
        <v>4780</v>
      </c>
      <c r="G15" s="193"/>
      <c r="H15" s="23"/>
      <c r="I15" s="23">
        <f>I11+I14</f>
        <v>0</v>
      </c>
      <c r="J15" s="23"/>
      <c r="K15" s="23"/>
      <c r="L15" s="23">
        <f t="shared" si="3"/>
        <v>4780</v>
      </c>
      <c r="M15" s="114"/>
      <c r="N15" s="59" t="s">
        <v>9</v>
      </c>
    </row>
    <row r="16" spans="1:21" x14ac:dyDescent="0.2">
      <c r="A16" s="16"/>
      <c r="B16" s="23"/>
      <c r="C16" s="193"/>
      <c r="D16" s="193"/>
      <c r="E16" s="193"/>
      <c r="F16" s="193"/>
      <c r="G16" s="193"/>
      <c r="H16" s="23"/>
      <c r="I16" s="23"/>
      <c r="J16" s="23"/>
      <c r="K16" s="23"/>
      <c r="L16" s="23"/>
      <c r="M16" s="114"/>
      <c r="N16" s="59" t="s">
        <v>9</v>
      </c>
    </row>
    <row r="17" spans="1:14" x14ac:dyDescent="0.2">
      <c r="A17" s="16" t="s">
        <v>13</v>
      </c>
      <c r="B17" s="23"/>
      <c r="C17" s="193"/>
      <c r="D17" s="193"/>
      <c r="E17" s="193"/>
      <c r="F17" s="193"/>
      <c r="G17" s="193"/>
      <c r="H17" s="23"/>
      <c r="I17" s="23"/>
      <c r="J17" s="23"/>
      <c r="K17" s="23"/>
      <c r="L17" s="23"/>
      <c r="M17" s="114"/>
      <c r="N17" s="59" t="s">
        <v>9</v>
      </c>
    </row>
    <row r="18" spans="1:14" x14ac:dyDescent="0.2">
      <c r="A18" s="17" t="s">
        <v>14</v>
      </c>
      <c r="B18" s="23"/>
      <c r="C18" s="194">
        <f>((2*261)*(2508+54))/2088</f>
        <v>640.5</v>
      </c>
      <c r="D18" s="193"/>
      <c r="E18" s="193"/>
      <c r="F18" s="194">
        <f>((2*261)*(2432))/2088</f>
        <v>608</v>
      </c>
      <c r="G18" s="193"/>
      <c r="H18" s="23"/>
      <c r="I18" s="23">
        <v>0</v>
      </c>
      <c r="J18" s="23"/>
      <c r="K18" s="23"/>
      <c r="L18" s="23">
        <f t="shared" ref="L18:L20" si="4">F18+I18</f>
        <v>608</v>
      </c>
      <c r="M18" s="114"/>
      <c r="N18" s="59" t="s">
        <v>9</v>
      </c>
    </row>
    <row r="19" spans="1:14" x14ac:dyDescent="0.2">
      <c r="A19" s="18" t="s">
        <v>15</v>
      </c>
      <c r="B19" s="126"/>
      <c r="C19" s="195">
        <f>ROUNDUP((3832675/(47.86))/2088,0)</f>
        <v>39</v>
      </c>
      <c r="D19" s="196"/>
      <c r="E19" s="196"/>
      <c r="F19" s="195">
        <f>ROUNDUP((3832675/(47.86*1.01))/2088,0)</f>
        <v>38</v>
      </c>
      <c r="G19" s="196"/>
      <c r="H19" s="126"/>
      <c r="I19" s="126">
        <v>0</v>
      </c>
      <c r="J19" s="126"/>
      <c r="K19" s="126"/>
      <c r="L19" s="126">
        <f t="shared" si="4"/>
        <v>38</v>
      </c>
      <c r="M19" s="127"/>
      <c r="N19" s="59" t="s">
        <v>9</v>
      </c>
    </row>
    <row r="20" spans="1:14" ht="15" thickBot="1" x14ac:dyDescent="0.25">
      <c r="A20" s="94" t="s">
        <v>105</v>
      </c>
      <c r="B20" s="128"/>
      <c r="C20" s="128">
        <f>C15+C18+C19</f>
        <v>5389.5</v>
      </c>
      <c r="D20" s="128"/>
      <c r="E20" s="128"/>
      <c r="F20" s="128">
        <f>F15+F18+F19</f>
        <v>5426</v>
      </c>
      <c r="G20" s="128"/>
      <c r="H20" s="128"/>
      <c r="I20" s="128">
        <f>I15+I18+I19</f>
        <v>0</v>
      </c>
      <c r="J20" s="128"/>
      <c r="K20" s="128"/>
      <c r="L20" s="128">
        <f t="shared" si="4"/>
        <v>5426</v>
      </c>
      <c r="M20" s="129"/>
      <c r="N20" s="59" t="s">
        <v>9</v>
      </c>
    </row>
    <row r="21" spans="1:14" ht="15" thickBot="1" x14ac:dyDescent="0.25">
      <c r="N21" s="59" t="s">
        <v>9</v>
      </c>
    </row>
    <row r="22" spans="1:14" ht="15" x14ac:dyDescent="0.2">
      <c r="A22" s="223" t="s">
        <v>106</v>
      </c>
      <c r="B22" s="228" t="s">
        <v>128</v>
      </c>
      <c r="C22" s="228"/>
      <c r="D22" s="228"/>
      <c r="E22" s="228" t="s">
        <v>129</v>
      </c>
      <c r="F22" s="228"/>
      <c r="G22" s="228"/>
      <c r="H22" s="228" t="s">
        <v>130</v>
      </c>
      <c r="I22" s="228"/>
      <c r="J22" s="229"/>
      <c r="N22" s="59" t="s">
        <v>9</v>
      </c>
    </row>
    <row r="23" spans="1:14" ht="28.5" x14ac:dyDescent="0.2">
      <c r="A23" s="224"/>
      <c r="B23" s="11" t="s">
        <v>3</v>
      </c>
      <c r="C23" s="11" t="s">
        <v>114</v>
      </c>
      <c r="D23" s="11" t="s">
        <v>4</v>
      </c>
      <c r="E23" s="11" t="s">
        <v>3</v>
      </c>
      <c r="F23" s="11" t="s">
        <v>114</v>
      </c>
      <c r="G23" s="11" t="s">
        <v>4</v>
      </c>
      <c r="H23" s="11" t="s">
        <v>3</v>
      </c>
      <c r="I23" s="11" t="s">
        <v>114</v>
      </c>
      <c r="J23" s="12" t="s">
        <v>4</v>
      </c>
      <c r="N23" s="59" t="s">
        <v>9</v>
      </c>
    </row>
    <row r="24" spans="1:14" x14ac:dyDescent="0.2">
      <c r="A24" s="169" t="s">
        <v>153</v>
      </c>
      <c r="B24" s="126">
        <v>0</v>
      </c>
      <c r="C24" s="126">
        <v>0</v>
      </c>
      <c r="D24" s="126">
        <v>0</v>
      </c>
      <c r="E24" s="126">
        <v>0</v>
      </c>
      <c r="F24" s="126">
        <v>0</v>
      </c>
      <c r="G24" s="126">
        <v>0</v>
      </c>
      <c r="H24" s="23">
        <f t="shared" ref="H24:J25" si="5">K9+B24+E24</f>
        <v>4411</v>
      </c>
      <c r="I24" s="23">
        <f t="shared" si="5"/>
        <v>4088</v>
      </c>
      <c r="J24" s="114">
        <f t="shared" si="5"/>
        <v>1038508</v>
      </c>
      <c r="N24" s="59" t="s">
        <v>9</v>
      </c>
    </row>
    <row r="25" spans="1:14" x14ac:dyDescent="0.2">
      <c r="A25" s="84" t="str">
        <f>A10</f>
        <v>Investigative Support Services</v>
      </c>
      <c r="B25" s="130">
        <v>0</v>
      </c>
      <c r="C25" s="130">
        <v>0</v>
      </c>
      <c r="D25" s="130">
        <v>0</v>
      </c>
      <c r="E25" s="130">
        <v>0</v>
      </c>
      <c r="F25" s="130">
        <v>0</v>
      </c>
      <c r="G25" s="130">
        <v>0</v>
      </c>
      <c r="H25" s="130">
        <f t="shared" si="5"/>
        <v>690</v>
      </c>
      <c r="I25" s="130">
        <f t="shared" si="5"/>
        <v>640</v>
      </c>
      <c r="J25" s="131">
        <f t="shared" si="5"/>
        <v>162496</v>
      </c>
      <c r="N25" s="59" t="s">
        <v>9</v>
      </c>
    </row>
    <row r="26" spans="1:14" ht="15" x14ac:dyDescent="0.25">
      <c r="A26" s="13" t="s">
        <v>103</v>
      </c>
      <c r="B26" s="117">
        <f t="shared" ref="B26:J26" si="6">SUM(B24:B25)</f>
        <v>0</v>
      </c>
      <c r="C26" s="117">
        <f t="shared" si="6"/>
        <v>0</v>
      </c>
      <c r="D26" s="117">
        <f t="shared" si="6"/>
        <v>0</v>
      </c>
      <c r="E26" s="117">
        <f t="shared" si="6"/>
        <v>0</v>
      </c>
      <c r="F26" s="117">
        <f t="shared" si="6"/>
        <v>0</v>
      </c>
      <c r="G26" s="117">
        <f t="shared" si="6"/>
        <v>0</v>
      </c>
      <c r="H26" s="117">
        <f t="shared" si="6"/>
        <v>5101</v>
      </c>
      <c r="I26" s="117">
        <f t="shared" si="6"/>
        <v>4728</v>
      </c>
      <c r="J26" s="118">
        <f t="shared" si="6"/>
        <v>1201004</v>
      </c>
      <c r="N26" s="59" t="s">
        <v>9</v>
      </c>
    </row>
    <row r="27" spans="1:14" ht="15" x14ac:dyDescent="0.25">
      <c r="A27" s="87" t="s">
        <v>102</v>
      </c>
      <c r="B27" s="119"/>
      <c r="C27" s="119"/>
      <c r="D27" s="120">
        <v>0</v>
      </c>
      <c r="E27" s="119"/>
      <c r="F27" s="119"/>
      <c r="G27" s="120">
        <v>0</v>
      </c>
      <c r="H27" s="119"/>
      <c r="I27" s="119"/>
      <c r="J27" s="121">
        <f>M12+D27+G27</f>
        <v>0</v>
      </c>
      <c r="N27" s="59" t="s">
        <v>9</v>
      </c>
    </row>
    <row r="28" spans="1:14" ht="15" x14ac:dyDescent="0.25">
      <c r="A28" s="100" t="s">
        <v>115</v>
      </c>
      <c r="B28" s="27"/>
      <c r="C28" s="27"/>
      <c r="D28" s="122">
        <f>SUM(D26:D27)</f>
        <v>0</v>
      </c>
      <c r="E28" s="27"/>
      <c r="F28" s="27"/>
      <c r="G28" s="122">
        <f>SUM(G26:G27)</f>
        <v>0</v>
      </c>
      <c r="H28" s="27"/>
      <c r="I28" s="27"/>
      <c r="J28" s="123">
        <f>M13+D28+G28</f>
        <v>1201004</v>
      </c>
      <c r="N28" s="59" t="s">
        <v>9</v>
      </c>
    </row>
    <row r="29" spans="1:14" x14ac:dyDescent="0.2">
      <c r="A29" s="86" t="s">
        <v>12</v>
      </c>
      <c r="B29" s="124"/>
      <c r="C29" s="124">
        <v>0</v>
      </c>
      <c r="D29" s="124"/>
      <c r="E29" s="124"/>
      <c r="F29" s="124">
        <v>0</v>
      </c>
      <c r="G29" s="124"/>
      <c r="H29" s="124"/>
      <c r="I29" s="124">
        <f>L14+C29+F29</f>
        <v>52</v>
      </c>
      <c r="J29" s="125"/>
      <c r="N29" s="59" t="s">
        <v>9</v>
      </c>
    </row>
    <row r="30" spans="1:14" x14ac:dyDescent="0.2">
      <c r="A30" s="16" t="s">
        <v>104</v>
      </c>
      <c r="B30" s="23"/>
      <c r="C30" s="23">
        <f>C26+C29</f>
        <v>0</v>
      </c>
      <c r="D30" s="23"/>
      <c r="E30" s="23"/>
      <c r="F30" s="23">
        <f>F26+F29</f>
        <v>0</v>
      </c>
      <c r="G30" s="23"/>
      <c r="H30" s="23"/>
      <c r="I30" s="23">
        <f>L15+C30+F30</f>
        <v>4780</v>
      </c>
      <c r="J30" s="114"/>
      <c r="N30" s="59" t="s">
        <v>9</v>
      </c>
    </row>
    <row r="31" spans="1:14" x14ac:dyDescent="0.2">
      <c r="A31" s="16"/>
      <c r="B31" s="23"/>
      <c r="C31" s="23"/>
      <c r="D31" s="23"/>
      <c r="E31" s="23"/>
      <c r="F31" s="23"/>
      <c r="G31" s="23"/>
      <c r="H31" s="23"/>
      <c r="I31" s="23"/>
      <c r="J31" s="114"/>
      <c r="N31" s="59" t="s">
        <v>9</v>
      </c>
    </row>
    <row r="32" spans="1:14" x14ac:dyDescent="0.2">
      <c r="A32" s="16" t="s">
        <v>13</v>
      </c>
      <c r="B32" s="23"/>
      <c r="C32" s="23"/>
      <c r="D32" s="23"/>
      <c r="E32" s="23"/>
      <c r="F32" s="23"/>
      <c r="G32" s="23"/>
      <c r="H32" s="23"/>
      <c r="I32" s="23"/>
      <c r="J32" s="114"/>
      <c r="N32" s="59" t="s">
        <v>9</v>
      </c>
    </row>
    <row r="33" spans="1:14" x14ac:dyDescent="0.2">
      <c r="A33" s="17" t="s">
        <v>14</v>
      </c>
      <c r="B33" s="23"/>
      <c r="C33" s="23">
        <v>0</v>
      </c>
      <c r="D33" s="23"/>
      <c r="E33" s="23"/>
      <c r="F33" s="23">
        <v>0</v>
      </c>
      <c r="G33" s="23"/>
      <c r="H33" s="23"/>
      <c r="I33" s="23">
        <f>L18+C33+F33</f>
        <v>608</v>
      </c>
      <c r="J33" s="114"/>
      <c r="N33" s="59" t="s">
        <v>9</v>
      </c>
    </row>
    <row r="34" spans="1:14" x14ac:dyDescent="0.2">
      <c r="A34" s="18" t="s">
        <v>15</v>
      </c>
      <c r="B34" s="126"/>
      <c r="C34" s="126">
        <v>0</v>
      </c>
      <c r="D34" s="126"/>
      <c r="E34" s="126"/>
      <c r="F34" s="126">
        <v>0</v>
      </c>
      <c r="G34" s="126"/>
      <c r="H34" s="126"/>
      <c r="I34" s="126">
        <f>L19+C34+F34</f>
        <v>38</v>
      </c>
      <c r="J34" s="127"/>
      <c r="N34" s="59" t="s">
        <v>9</v>
      </c>
    </row>
    <row r="35" spans="1:14" ht="15" thickBot="1" x14ac:dyDescent="0.25">
      <c r="A35" s="19" t="s">
        <v>105</v>
      </c>
      <c r="B35" s="128"/>
      <c r="C35" s="128">
        <f>C30+C33+C34</f>
        <v>0</v>
      </c>
      <c r="D35" s="128"/>
      <c r="E35" s="128"/>
      <c r="F35" s="128">
        <f>F30+F33+F34</f>
        <v>0</v>
      </c>
      <c r="G35" s="128"/>
      <c r="H35" s="128"/>
      <c r="I35" s="128">
        <f>L20+C35+F35</f>
        <v>5426</v>
      </c>
      <c r="J35" s="129"/>
      <c r="N35" s="59" t="s">
        <v>9</v>
      </c>
    </row>
    <row r="36" spans="1:14" x14ac:dyDescent="0.2">
      <c r="N36" s="59" t="s">
        <v>9</v>
      </c>
    </row>
    <row r="37" spans="1:14" x14ac:dyDescent="0.2">
      <c r="A37" s="39"/>
      <c r="N37" s="4" t="s">
        <v>10</v>
      </c>
    </row>
    <row r="38" spans="1:14" x14ac:dyDescent="0.2">
      <c r="A38" s="151"/>
    </row>
  </sheetData>
  <mergeCells count="15">
    <mergeCell ref="A5:M5"/>
    <mergeCell ref="A6:M6"/>
    <mergeCell ref="A22:A23"/>
    <mergeCell ref="A1:M1"/>
    <mergeCell ref="A2:M2"/>
    <mergeCell ref="A3:M3"/>
    <mergeCell ref="A4:M4"/>
    <mergeCell ref="A7:A8"/>
    <mergeCell ref="B7:D7"/>
    <mergeCell ref="E7:G7"/>
    <mergeCell ref="H7:J7"/>
    <mergeCell ref="K7:M7"/>
    <mergeCell ref="B22:D22"/>
    <mergeCell ref="E22:G22"/>
    <mergeCell ref="H22:J22"/>
  </mergeCells>
  <printOptions horizontalCentered="1"/>
  <pageMargins left="0.7" right="0.7" top="0.75" bottom="0.75" header="0.3" footer="0.3"/>
  <pageSetup scale="78" orientation="landscape" r:id="rId1"/>
  <headerFooter>
    <oddHeader>&amp;L&amp;"Arial,Bold"&amp;12B. Summary of Requirements</oddHeader>
    <oddFooter>&amp;C&amp;"Arial,Regular"Exhibit B - Summary of Requirements</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9"/>
  <sheetViews>
    <sheetView view="pageBreakPreview" zoomScaleNormal="100" zoomScaleSheetLayoutView="100" workbookViewId="0">
      <selection activeCell="F24" sqref="F24"/>
    </sheetView>
  </sheetViews>
  <sheetFormatPr defaultColWidth="9.140625" defaultRowHeight="14.25" x14ac:dyDescent="0.2"/>
  <cols>
    <col min="1" max="1" width="7.42578125" style="9" bestFit="1" customWidth="1"/>
    <col min="2" max="2" width="58.140625" style="9" customWidth="1"/>
    <col min="3" max="3" width="8.7109375" style="9" customWidth="1"/>
    <col min="4" max="4" width="12.7109375" style="9" customWidth="1"/>
    <col min="5" max="5" width="8.7109375" style="9" customWidth="1"/>
    <col min="6" max="6" width="12.7109375" style="9" customWidth="1"/>
    <col min="7" max="7" width="8.7109375" style="9" customWidth="1"/>
    <col min="8" max="8" width="12.7109375" style="9" customWidth="1"/>
    <col min="9" max="9" width="8.7109375" style="9" customWidth="1"/>
    <col min="10" max="10" width="12.7109375" style="9" customWidth="1"/>
    <col min="11" max="11" width="8.7109375" style="9" customWidth="1"/>
    <col min="12" max="12" width="12.7109375" style="9" customWidth="1"/>
    <col min="13" max="13" width="8.7109375" style="9" customWidth="1"/>
    <col min="14" max="14" width="12.7109375" style="9" customWidth="1"/>
    <col min="15" max="15" width="14" style="4" bestFit="1" customWidth="1"/>
    <col min="16" max="16" width="4.5703125" style="9" customWidth="1"/>
    <col min="17" max="18" width="8.28515625" style="9" customWidth="1"/>
    <col min="19" max="19" width="12.7109375" style="9" customWidth="1"/>
    <col min="20" max="21" width="8.28515625" style="9" customWidth="1"/>
    <col min="22" max="22" width="12.7109375" style="9" customWidth="1"/>
    <col min="23" max="16384" width="9.140625" style="9"/>
  </cols>
  <sheetData>
    <row r="1" spans="1:22" ht="18" x14ac:dyDescent="0.25">
      <c r="A1" s="225" t="s">
        <v>19</v>
      </c>
      <c r="B1" s="225"/>
      <c r="C1" s="225"/>
      <c r="D1" s="225"/>
      <c r="E1" s="225"/>
      <c r="F1" s="225"/>
      <c r="G1" s="225"/>
      <c r="H1" s="225"/>
      <c r="I1" s="225"/>
      <c r="J1" s="225"/>
      <c r="K1" s="225"/>
      <c r="L1" s="225"/>
      <c r="M1" s="225"/>
      <c r="N1" s="225"/>
      <c r="O1" s="59" t="s">
        <v>9</v>
      </c>
      <c r="P1" s="6"/>
      <c r="Q1" s="6"/>
      <c r="R1" s="6"/>
      <c r="S1" s="6"/>
      <c r="T1" s="6"/>
      <c r="U1" s="6"/>
      <c r="V1" s="6"/>
    </row>
    <row r="2" spans="1:22" ht="15" x14ac:dyDescent="0.2">
      <c r="A2" s="226" t="str">
        <f>'B. Summ of Req.'!A2:D2</f>
        <v>Bureau of Alcohol, Tobacco, Firearms and Explosives</v>
      </c>
      <c r="B2" s="226"/>
      <c r="C2" s="226"/>
      <c r="D2" s="226"/>
      <c r="E2" s="226"/>
      <c r="F2" s="226"/>
      <c r="G2" s="226"/>
      <c r="H2" s="226"/>
      <c r="I2" s="226"/>
      <c r="J2" s="226"/>
      <c r="K2" s="226"/>
      <c r="L2" s="226"/>
      <c r="M2" s="226"/>
      <c r="N2" s="226"/>
      <c r="O2" s="59" t="s">
        <v>9</v>
      </c>
      <c r="P2" s="7"/>
      <c r="Q2" s="7"/>
      <c r="R2" s="7"/>
      <c r="S2" s="7"/>
      <c r="T2" s="7"/>
      <c r="U2" s="7"/>
      <c r="V2" s="7"/>
    </row>
    <row r="3" spans="1:22" x14ac:dyDescent="0.2">
      <c r="A3" s="235" t="s">
        <v>1</v>
      </c>
      <c r="B3" s="235"/>
      <c r="C3" s="235"/>
      <c r="D3" s="235"/>
      <c r="E3" s="235"/>
      <c r="F3" s="235"/>
      <c r="G3" s="235"/>
      <c r="H3" s="235"/>
      <c r="I3" s="235"/>
      <c r="J3" s="235"/>
      <c r="K3" s="235"/>
      <c r="L3" s="235"/>
      <c r="M3" s="235"/>
      <c r="N3" s="235"/>
      <c r="O3" s="59" t="s">
        <v>9</v>
      </c>
      <c r="P3" s="10"/>
      <c r="Q3" s="10"/>
      <c r="R3" s="10"/>
      <c r="S3" s="10"/>
      <c r="T3" s="10"/>
      <c r="U3" s="10"/>
      <c r="V3" s="10"/>
    </row>
    <row r="4" spans="1:22" x14ac:dyDescent="0.2">
      <c r="A4" s="222" t="s">
        <v>2</v>
      </c>
      <c r="B4" s="222"/>
      <c r="C4" s="222"/>
      <c r="D4" s="222"/>
      <c r="E4" s="222"/>
      <c r="F4" s="222"/>
      <c r="G4" s="222"/>
      <c r="H4" s="222"/>
      <c r="I4" s="222"/>
      <c r="J4" s="222"/>
      <c r="K4" s="222"/>
      <c r="L4" s="222"/>
      <c r="M4" s="222"/>
      <c r="N4" s="222"/>
      <c r="O4" s="59" t="s">
        <v>9</v>
      </c>
      <c r="P4" s="8"/>
      <c r="Q4" s="8"/>
      <c r="R4" s="8"/>
      <c r="S4" s="8"/>
      <c r="T4" s="8"/>
      <c r="U4" s="8"/>
      <c r="V4" s="8"/>
    </row>
    <row r="5" spans="1:22" x14ac:dyDescent="0.2">
      <c r="A5" s="227"/>
      <c r="B5" s="227"/>
      <c r="C5" s="227"/>
      <c r="D5" s="227"/>
      <c r="E5" s="227"/>
      <c r="F5" s="227"/>
      <c r="G5" s="227"/>
      <c r="H5" s="227"/>
      <c r="I5" s="227"/>
      <c r="J5" s="227"/>
      <c r="K5" s="227"/>
      <c r="L5" s="227"/>
      <c r="M5" s="227"/>
      <c r="N5" s="227"/>
      <c r="O5" s="59" t="s">
        <v>9</v>
      </c>
      <c r="P5" s="8"/>
      <c r="Q5" s="8"/>
      <c r="R5" s="8"/>
      <c r="S5" s="8"/>
      <c r="T5" s="8"/>
      <c r="U5" s="8"/>
      <c r="V5" s="8"/>
    </row>
    <row r="6" spans="1:22" ht="15" thickBot="1" x14ac:dyDescent="0.25">
      <c r="A6" s="236"/>
      <c r="B6" s="236"/>
      <c r="C6" s="236"/>
      <c r="D6" s="236"/>
      <c r="E6" s="236"/>
      <c r="F6" s="236"/>
      <c r="G6" s="236"/>
      <c r="H6" s="236"/>
      <c r="I6" s="236"/>
      <c r="J6" s="236"/>
      <c r="K6" s="236"/>
      <c r="L6" s="236"/>
      <c r="M6" s="236"/>
      <c r="N6" s="236"/>
      <c r="O6" s="59" t="s">
        <v>9</v>
      </c>
      <c r="P6" s="8"/>
      <c r="Q6" s="8"/>
      <c r="R6" s="8"/>
      <c r="S6" s="8"/>
      <c r="T6" s="8"/>
      <c r="U6" s="8"/>
      <c r="V6" s="8"/>
    </row>
    <row r="7" spans="1:22" s="21" customFormat="1" ht="46.5" customHeight="1" x14ac:dyDescent="0.2">
      <c r="A7" s="231" t="s">
        <v>20</v>
      </c>
      <c r="B7" s="232"/>
      <c r="C7" s="228" t="s">
        <v>126</v>
      </c>
      <c r="D7" s="228"/>
      <c r="E7" s="228" t="s">
        <v>149</v>
      </c>
      <c r="F7" s="228"/>
      <c r="G7" s="228" t="s">
        <v>124</v>
      </c>
      <c r="H7" s="228"/>
      <c r="I7" s="228" t="s">
        <v>128</v>
      </c>
      <c r="J7" s="228"/>
      <c r="K7" s="228" t="s">
        <v>129</v>
      </c>
      <c r="L7" s="228"/>
      <c r="M7" s="228" t="s">
        <v>125</v>
      </c>
      <c r="N7" s="229"/>
      <c r="O7" s="59" t="s">
        <v>9</v>
      </c>
    </row>
    <row r="8" spans="1:22" s="21" customFormat="1" ht="42.75" x14ac:dyDescent="0.2">
      <c r="A8" s="233"/>
      <c r="B8" s="234"/>
      <c r="C8" s="20" t="s">
        <v>22</v>
      </c>
      <c r="D8" s="95" t="s">
        <v>21</v>
      </c>
      <c r="E8" s="20" t="s">
        <v>22</v>
      </c>
      <c r="F8" s="95" t="s">
        <v>21</v>
      </c>
      <c r="G8" s="20" t="s">
        <v>22</v>
      </c>
      <c r="H8" s="20" t="s">
        <v>21</v>
      </c>
      <c r="I8" s="20" t="s">
        <v>22</v>
      </c>
      <c r="J8" s="20" t="s">
        <v>21</v>
      </c>
      <c r="K8" s="20" t="s">
        <v>22</v>
      </c>
      <c r="L8" s="20" t="s">
        <v>21</v>
      </c>
      <c r="M8" s="20" t="s">
        <v>22</v>
      </c>
      <c r="N8" s="22" t="s">
        <v>21</v>
      </c>
      <c r="O8" s="59" t="s">
        <v>9</v>
      </c>
    </row>
    <row r="9" spans="1:22" ht="45" x14ac:dyDescent="0.2">
      <c r="A9" s="29" t="s">
        <v>23</v>
      </c>
      <c r="B9" s="35" t="s">
        <v>24</v>
      </c>
      <c r="C9" s="14"/>
      <c r="D9" s="14"/>
      <c r="E9" s="14"/>
      <c r="F9" s="14"/>
      <c r="G9" s="14"/>
      <c r="H9" s="14"/>
      <c r="I9" s="14"/>
      <c r="J9" s="14"/>
      <c r="K9" s="14"/>
      <c r="L9" s="14"/>
      <c r="M9" s="14"/>
      <c r="N9" s="15"/>
      <c r="O9" s="59" t="s">
        <v>9</v>
      </c>
    </row>
    <row r="10" spans="1:22" ht="42.75" x14ac:dyDescent="0.2">
      <c r="A10" s="30">
        <v>1.1000000000000001</v>
      </c>
      <c r="B10" s="164" t="s">
        <v>139</v>
      </c>
      <c r="C10" s="23">
        <v>1884</v>
      </c>
      <c r="D10" s="24">
        <v>428630</v>
      </c>
      <c r="E10" s="23">
        <v>1912</v>
      </c>
      <c r="F10" s="23">
        <v>471600</v>
      </c>
      <c r="G10" s="23">
        <v>1912</v>
      </c>
      <c r="H10" s="23">
        <v>480400</v>
      </c>
      <c r="I10" s="23">
        <v>0</v>
      </c>
      <c r="J10" s="23">
        <v>0</v>
      </c>
      <c r="K10" s="23">
        <v>0</v>
      </c>
      <c r="L10" s="23">
        <v>0</v>
      </c>
      <c r="M10" s="25">
        <f>G10+I10+K10</f>
        <v>1912</v>
      </c>
      <c r="N10" s="26">
        <f t="shared" ref="N10" si="0">H10+J10+L10</f>
        <v>480400</v>
      </c>
      <c r="O10" s="59" t="s">
        <v>9</v>
      </c>
    </row>
    <row r="11" spans="1:22" ht="15" x14ac:dyDescent="0.25">
      <c r="A11" s="31"/>
      <c r="B11" s="36" t="s">
        <v>28</v>
      </c>
      <c r="C11" s="27">
        <f t="shared" ref="C11:N11" si="1">SUM(C10:C10)</f>
        <v>1884</v>
      </c>
      <c r="D11" s="27">
        <f t="shared" si="1"/>
        <v>428630</v>
      </c>
      <c r="E11" s="27">
        <f t="shared" si="1"/>
        <v>1912</v>
      </c>
      <c r="F11" s="27">
        <f t="shared" si="1"/>
        <v>471600</v>
      </c>
      <c r="G11" s="27">
        <f t="shared" si="1"/>
        <v>1912</v>
      </c>
      <c r="H11" s="27">
        <f t="shared" si="1"/>
        <v>480400</v>
      </c>
      <c r="I11" s="27">
        <f t="shared" si="1"/>
        <v>0</v>
      </c>
      <c r="J11" s="27">
        <f t="shared" si="1"/>
        <v>0</v>
      </c>
      <c r="K11" s="27">
        <f t="shared" si="1"/>
        <v>0</v>
      </c>
      <c r="L11" s="27">
        <f t="shared" si="1"/>
        <v>0</v>
      </c>
      <c r="M11" s="27">
        <f t="shared" si="1"/>
        <v>1912</v>
      </c>
      <c r="N11" s="28">
        <f t="shared" si="1"/>
        <v>480400</v>
      </c>
      <c r="O11" s="59" t="s">
        <v>9</v>
      </c>
    </row>
    <row r="12" spans="1:22" ht="30" x14ac:dyDescent="0.2">
      <c r="A12" s="29" t="s">
        <v>25</v>
      </c>
      <c r="B12" s="35" t="s">
        <v>26</v>
      </c>
      <c r="C12" s="14"/>
      <c r="D12" s="14"/>
      <c r="E12" s="14"/>
      <c r="F12" s="14"/>
      <c r="G12" s="14"/>
      <c r="H12" s="14"/>
      <c r="I12" s="14"/>
      <c r="J12" s="14"/>
      <c r="K12" s="14"/>
      <c r="L12" s="14"/>
      <c r="M12" s="14"/>
      <c r="N12" s="15"/>
      <c r="O12" s="59" t="s">
        <v>9</v>
      </c>
    </row>
    <row r="13" spans="1:22" ht="57" x14ac:dyDescent="0.2">
      <c r="A13" s="30">
        <v>2.1</v>
      </c>
      <c r="B13" s="164" t="s">
        <v>140</v>
      </c>
      <c r="C13" s="23">
        <v>2826</v>
      </c>
      <c r="D13" s="23">
        <v>642938</v>
      </c>
      <c r="E13" s="23">
        <v>2868</v>
      </c>
      <c r="F13" s="23">
        <v>707400</v>
      </c>
      <c r="G13" s="23">
        <v>2868</v>
      </c>
      <c r="H13" s="23">
        <v>720604</v>
      </c>
      <c r="I13" s="23">
        <v>0</v>
      </c>
      <c r="J13" s="23">
        <v>0</v>
      </c>
      <c r="K13" s="23">
        <v>0</v>
      </c>
      <c r="L13" s="23">
        <v>0</v>
      </c>
      <c r="M13" s="25">
        <f>G13+I13+K13</f>
        <v>2868</v>
      </c>
      <c r="N13" s="26">
        <f t="shared" ref="N13" si="2">H13+J13+L13</f>
        <v>720604</v>
      </c>
      <c r="O13" s="59" t="s">
        <v>9</v>
      </c>
    </row>
    <row r="14" spans="1:22" ht="15" x14ac:dyDescent="0.25">
      <c r="A14" s="31"/>
      <c r="B14" s="36" t="s">
        <v>27</v>
      </c>
      <c r="C14" s="27">
        <f t="shared" ref="C14:N14" si="3">SUM(C13:C13)</f>
        <v>2826</v>
      </c>
      <c r="D14" s="27">
        <f t="shared" si="3"/>
        <v>642938</v>
      </c>
      <c r="E14" s="27">
        <f t="shared" si="3"/>
        <v>2868</v>
      </c>
      <c r="F14" s="27">
        <f t="shared" si="3"/>
        <v>707400</v>
      </c>
      <c r="G14" s="27">
        <f t="shared" si="3"/>
        <v>2868</v>
      </c>
      <c r="H14" s="27">
        <f t="shared" si="3"/>
        <v>720604</v>
      </c>
      <c r="I14" s="27">
        <f t="shared" si="3"/>
        <v>0</v>
      </c>
      <c r="J14" s="27">
        <f t="shared" si="3"/>
        <v>0</v>
      </c>
      <c r="K14" s="27">
        <f t="shared" si="3"/>
        <v>0</v>
      </c>
      <c r="L14" s="27">
        <f t="shared" si="3"/>
        <v>0</v>
      </c>
      <c r="M14" s="27">
        <f t="shared" si="3"/>
        <v>2868</v>
      </c>
      <c r="N14" s="28">
        <f t="shared" si="3"/>
        <v>720604</v>
      </c>
      <c r="O14" s="59" t="s">
        <v>9</v>
      </c>
    </row>
    <row r="15" spans="1:22" ht="15.75" thickBot="1" x14ac:dyDescent="0.3">
      <c r="A15" s="32"/>
      <c r="B15" s="33" t="s">
        <v>29</v>
      </c>
      <c r="C15" s="34">
        <f>C14+C11</f>
        <v>4710</v>
      </c>
      <c r="D15" s="34">
        <f t="shared" ref="D15:N15" si="4">D14+D11</f>
        <v>1071568</v>
      </c>
      <c r="E15" s="34">
        <f t="shared" si="4"/>
        <v>4780</v>
      </c>
      <c r="F15" s="34">
        <f t="shared" si="4"/>
        <v>1179000</v>
      </c>
      <c r="G15" s="34">
        <f t="shared" si="4"/>
        <v>4780</v>
      </c>
      <c r="H15" s="34">
        <f t="shared" si="4"/>
        <v>1201004</v>
      </c>
      <c r="I15" s="34">
        <f t="shared" si="4"/>
        <v>0</v>
      </c>
      <c r="J15" s="34">
        <f t="shared" si="4"/>
        <v>0</v>
      </c>
      <c r="K15" s="34">
        <f t="shared" si="4"/>
        <v>0</v>
      </c>
      <c r="L15" s="34">
        <f t="shared" si="4"/>
        <v>0</v>
      </c>
      <c r="M15" s="34">
        <f t="shared" si="4"/>
        <v>4780</v>
      </c>
      <c r="N15" s="279">
        <f t="shared" si="4"/>
        <v>1201004</v>
      </c>
      <c r="O15" s="59" t="s">
        <v>9</v>
      </c>
    </row>
    <row r="16" spans="1:22" x14ac:dyDescent="0.2">
      <c r="O16" s="59" t="s">
        <v>9</v>
      </c>
    </row>
    <row r="17" spans="1:15" ht="15" x14ac:dyDescent="0.2">
      <c r="A17" s="230" t="s">
        <v>107</v>
      </c>
      <c r="B17" s="230"/>
      <c r="C17" s="230"/>
      <c r="D17" s="230"/>
      <c r="E17" s="230"/>
      <c r="F17" s="230"/>
      <c r="G17" s="230"/>
      <c r="H17" s="230"/>
      <c r="I17" s="230"/>
      <c r="J17" s="230"/>
      <c r="K17" s="230"/>
      <c r="L17" s="230"/>
      <c r="M17" s="230"/>
      <c r="N17" s="230"/>
      <c r="O17" s="59" t="s">
        <v>10</v>
      </c>
    </row>
    <row r="19" spans="1:15" x14ac:dyDescent="0.2">
      <c r="A19" s="152"/>
    </row>
  </sheetData>
  <mergeCells count="14">
    <mergeCell ref="A17:N17"/>
    <mergeCell ref="M7:N7"/>
    <mergeCell ref="A7:B8"/>
    <mergeCell ref="A1:N1"/>
    <mergeCell ref="A2:N2"/>
    <mergeCell ref="A3:N3"/>
    <mergeCell ref="A4:N4"/>
    <mergeCell ref="A5:N5"/>
    <mergeCell ref="A6:N6"/>
    <mergeCell ref="C7:D7"/>
    <mergeCell ref="E7:F7"/>
    <mergeCell ref="G7:H7"/>
    <mergeCell ref="I7:J7"/>
    <mergeCell ref="K7:L7"/>
  </mergeCells>
  <printOptions horizontalCentered="1"/>
  <pageMargins left="0.7" right="0.7" top="0.75" bottom="0.75" header="0.3" footer="0.3"/>
  <pageSetup scale="62" orientation="landscape" r:id="rId1"/>
  <headerFooter>
    <oddHeader>&amp;L&amp;"Arial,Bold"&amp;12D. Resources by DOJ Strategic Goal and Strategic Objective</oddHeader>
    <oddFooter>&amp;C&amp;"Arial,Regular"Exhibit D - Resources by DOJ Strategic Goal and Strategic Objective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view="pageBreakPreview" zoomScale="80" zoomScaleNormal="100" zoomScaleSheetLayoutView="80" workbookViewId="0">
      <pane xSplit="4" ySplit="6" topLeftCell="E7" activePane="bottomRight" state="frozen"/>
      <selection pane="topRight" activeCell="E1" sqref="E1"/>
      <selection pane="bottomLeft" activeCell="A7" sqref="A7"/>
      <selection pane="bottomRight" activeCell="H14" sqref="H14"/>
    </sheetView>
  </sheetViews>
  <sheetFormatPr defaultColWidth="9.140625" defaultRowHeight="14.25" x14ac:dyDescent="0.2"/>
  <cols>
    <col min="1" max="1" width="3.7109375" style="138" customWidth="1"/>
    <col min="2" max="2" width="71.140625" style="138" customWidth="1"/>
    <col min="3" max="4" width="14.7109375" style="138" customWidth="1"/>
    <col min="5" max="6" width="8.7109375" style="138" customWidth="1"/>
    <col min="7" max="7" width="12.7109375" style="138" customWidth="1"/>
    <col min="8" max="8" width="14" style="42" bestFit="1" customWidth="1"/>
    <col min="9" max="9" width="4.5703125" style="138" customWidth="1"/>
    <col min="10" max="11" width="8.28515625" style="138" customWidth="1"/>
    <col min="12" max="12" width="12.7109375" style="138" customWidth="1"/>
    <col min="13" max="14" width="8.28515625" style="138" customWidth="1"/>
    <col min="15" max="15" width="12.7109375" style="138" customWidth="1"/>
    <col min="16" max="16384" width="9.140625" style="138"/>
  </cols>
  <sheetData>
    <row r="1" spans="1:15" ht="18" x14ac:dyDescent="0.25">
      <c r="A1" s="249" t="s">
        <v>108</v>
      </c>
      <c r="B1" s="249"/>
      <c r="C1" s="249"/>
      <c r="D1" s="249"/>
      <c r="E1" s="249"/>
      <c r="F1" s="249"/>
      <c r="G1" s="249"/>
      <c r="H1" s="38" t="s">
        <v>9</v>
      </c>
      <c r="I1" s="6"/>
      <c r="J1" s="6"/>
      <c r="K1" s="6"/>
      <c r="L1" s="6"/>
      <c r="M1" s="6"/>
      <c r="N1" s="6"/>
      <c r="O1" s="6"/>
    </row>
    <row r="2" spans="1:15" ht="15" x14ac:dyDescent="0.2">
      <c r="A2" s="250" t="s">
        <v>148</v>
      </c>
      <c r="B2" s="250"/>
      <c r="C2" s="250"/>
      <c r="D2" s="250"/>
      <c r="E2" s="250"/>
      <c r="F2" s="250"/>
      <c r="G2" s="250"/>
      <c r="H2" s="38" t="s">
        <v>9</v>
      </c>
      <c r="I2" s="7"/>
      <c r="J2" s="7"/>
      <c r="K2" s="7"/>
      <c r="L2" s="7"/>
      <c r="M2" s="7"/>
      <c r="N2" s="7"/>
      <c r="O2" s="7"/>
    </row>
    <row r="3" spans="1:15" x14ac:dyDescent="0.2">
      <c r="A3" s="251" t="s">
        <v>1</v>
      </c>
      <c r="B3" s="251"/>
      <c r="C3" s="251"/>
      <c r="D3" s="251"/>
      <c r="E3" s="251"/>
      <c r="F3" s="251"/>
      <c r="G3" s="251"/>
      <c r="H3" s="38" t="s">
        <v>9</v>
      </c>
      <c r="I3" s="154"/>
      <c r="J3" s="154"/>
      <c r="K3" s="154"/>
      <c r="L3" s="154"/>
      <c r="M3" s="154"/>
      <c r="N3" s="154"/>
      <c r="O3" s="154"/>
    </row>
    <row r="4" spans="1:15" x14ac:dyDescent="0.2">
      <c r="A4" s="252" t="s">
        <v>2</v>
      </c>
      <c r="B4" s="252"/>
      <c r="C4" s="252"/>
      <c r="D4" s="252"/>
      <c r="E4" s="252"/>
      <c r="F4" s="252"/>
      <c r="G4" s="252"/>
      <c r="H4" s="38" t="s">
        <v>9</v>
      </c>
      <c r="I4" s="153"/>
      <c r="J4" s="153"/>
      <c r="K4" s="153"/>
      <c r="L4" s="153"/>
      <c r="M4" s="153"/>
      <c r="N4" s="153"/>
      <c r="O4" s="153"/>
    </row>
    <row r="5" spans="1:15" ht="15" thickBot="1" x14ac:dyDescent="0.25">
      <c r="A5" s="217"/>
      <c r="B5" s="217"/>
      <c r="C5" s="217"/>
      <c r="D5" s="217"/>
      <c r="E5" s="254"/>
      <c r="F5" s="254"/>
      <c r="G5" s="254"/>
      <c r="H5" s="38" t="s">
        <v>9</v>
      </c>
      <c r="I5" s="153"/>
      <c r="J5" s="153"/>
      <c r="K5" s="153"/>
      <c r="L5" s="153"/>
      <c r="M5" s="153"/>
      <c r="N5" s="153"/>
      <c r="O5" s="153"/>
    </row>
    <row r="6" spans="1:15" s="39" customFormat="1" ht="29.25" customHeight="1" thickBot="1" x14ac:dyDescent="0.25">
      <c r="A6" s="37"/>
      <c r="B6" s="37"/>
      <c r="C6" s="37"/>
      <c r="D6" s="37"/>
      <c r="E6" s="53" t="s">
        <v>3</v>
      </c>
      <c r="F6" s="44" t="s">
        <v>99</v>
      </c>
      <c r="G6" s="43" t="s">
        <v>4</v>
      </c>
      <c r="H6" s="38" t="s">
        <v>9</v>
      </c>
    </row>
    <row r="7" spans="1:15" s="39" customFormat="1" ht="12" x14ac:dyDescent="0.2">
      <c r="A7" s="47"/>
      <c r="B7" s="253" t="s">
        <v>5</v>
      </c>
      <c r="C7" s="253"/>
      <c r="D7" s="253"/>
      <c r="E7" s="46"/>
      <c r="F7" s="46"/>
      <c r="G7" s="56"/>
      <c r="H7" s="38" t="s">
        <v>9</v>
      </c>
    </row>
    <row r="8" spans="1:15" s="39" customFormat="1" ht="12" x14ac:dyDescent="0.2">
      <c r="A8" s="139">
        <v>1</v>
      </c>
      <c r="B8" s="237" t="s">
        <v>167</v>
      </c>
      <c r="C8" s="238"/>
      <c r="D8" s="239"/>
      <c r="E8" s="140"/>
      <c r="F8" s="140"/>
      <c r="G8" s="141"/>
      <c r="H8" s="38" t="s">
        <v>9</v>
      </c>
    </row>
    <row r="9" spans="1:15" s="39" customFormat="1" ht="39.75" customHeight="1" x14ac:dyDescent="0.2">
      <c r="A9" s="139"/>
      <c r="B9" s="240"/>
      <c r="C9" s="240"/>
      <c r="D9" s="241"/>
      <c r="E9" s="140"/>
      <c r="F9" s="140"/>
      <c r="G9" s="141">
        <v>4753</v>
      </c>
      <c r="H9" s="38" t="s">
        <v>9</v>
      </c>
    </row>
    <row r="10" spans="1:15" s="39" customFormat="1" ht="12" x14ac:dyDescent="0.2">
      <c r="A10" s="139">
        <v>2</v>
      </c>
      <c r="B10" s="237" t="s">
        <v>168</v>
      </c>
      <c r="C10" s="242"/>
      <c r="D10" s="243"/>
      <c r="E10" s="140"/>
      <c r="F10" s="140"/>
      <c r="G10" s="141"/>
      <c r="H10" s="38" t="s">
        <v>9</v>
      </c>
    </row>
    <row r="11" spans="1:15" s="39" customFormat="1" ht="50.25" customHeight="1" x14ac:dyDescent="0.2">
      <c r="A11" s="139"/>
      <c r="B11" s="244"/>
      <c r="C11" s="244"/>
      <c r="D11" s="245"/>
      <c r="E11" s="140"/>
      <c r="F11" s="140"/>
      <c r="G11" s="141">
        <v>1710</v>
      </c>
      <c r="H11" s="38" t="s">
        <v>9</v>
      </c>
    </row>
    <row r="12" spans="1:15" s="39" customFormat="1" ht="59.25" customHeight="1" x14ac:dyDescent="0.2">
      <c r="A12" s="40">
        <v>3</v>
      </c>
      <c r="B12" s="258" t="s">
        <v>184</v>
      </c>
      <c r="C12" s="259"/>
      <c r="D12" s="260"/>
      <c r="E12" s="48"/>
      <c r="F12" s="48"/>
      <c r="G12" s="54">
        <v>10271</v>
      </c>
      <c r="H12" s="38" t="s">
        <v>9</v>
      </c>
    </row>
    <row r="13" spans="1:15" s="39" customFormat="1" ht="42.75" customHeight="1" x14ac:dyDescent="0.2">
      <c r="A13" s="40">
        <v>4</v>
      </c>
      <c r="B13" s="246" t="s">
        <v>169</v>
      </c>
      <c r="C13" s="247"/>
      <c r="D13" s="248"/>
      <c r="E13" s="48"/>
      <c r="F13" s="48"/>
      <c r="G13" s="54">
        <v>1177</v>
      </c>
      <c r="H13" s="38" t="s">
        <v>9</v>
      </c>
    </row>
    <row r="14" spans="1:15" s="39" customFormat="1" ht="63" customHeight="1" x14ac:dyDescent="0.2">
      <c r="A14" s="40">
        <v>5</v>
      </c>
      <c r="B14" s="246" t="s">
        <v>158</v>
      </c>
      <c r="C14" s="247"/>
      <c r="D14" s="248"/>
      <c r="E14" s="48" t="s">
        <v>30</v>
      </c>
      <c r="F14" s="48"/>
      <c r="G14" s="54">
        <v>655</v>
      </c>
      <c r="H14" s="38" t="s">
        <v>9</v>
      </c>
    </row>
    <row r="15" spans="1:15" s="39" customFormat="1" ht="12" x14ac:dyDescent="0.2">
      <c r="A15" s="41"/>
      <c r="B15" s="255" t="s">
        <v>31</v>
      </c>
      <c r="C15" s="255"/>
      <c r="D15" s="255"/>
      <c r="E15" s="45">
        <f>SUM(E9:E14)</f>
        <v>0</v>
      </c>
      <c r="F15" s="45">
        <f>SUM(F9:F14)</f>
        <v>0</v>
      </c>
      <c r="G15" s="55">
        <f>SUM(G9:G14)</f>
        <v>18566</v>
      </c>
      <c r="H15" s="38" t="s">
        <v>9</v>
      </c>
    </row>
    <row r="16" spans="1:15" s="39" customFormat="1" ht="12" x14ac:dyDescent="0.2">
      <c r="A16" s="50"/>
      <c r="B16" s="256" t="s">
        <v>6</v>
      </c>
      <c r="C16" s="256"/>
      <c r="D16" s="257"/>
      <c r="E16" s="49"/>
      <c r="F16" s="49"/>
      <c r="G16" s="57"/>
      <c r="H16" s="38" t="s">
        <v>9</v>
      </c>
    </row>
    <row r="17" spans="1:8" s="39" customFormat="1" ht="76.5" customHeight="1" x14ac:dyDescent="0.2">
      <c r="A17" s="40">
        <v>1</v>
      </c>
      <c r="B17" s="246" t="s">
        <v>160</v>
      </c>
      <c r="C17" s="247"/>
      <c r="D17" s="248"/>
      <c r="E17" s="48"/>
      <c r="F17" s="48"/>
      <c r="G17" s="54">
        <v>2007</v>
      </c>
      <c r="H17" s="38" t="s">
        <v>9</v>
      </c>
    </row>
    <row r="18" spans="1:8" s="39" customFormat="1" ht="12" x14ac:dyDescent="0.2">
      <c r="A18" s="41"/>
      <c r="B18" s="255" t="s">
        <v>32</v>
      </c>
      <c r="C18" s="255"/>
      <c r="D18" s="255"/>
      <c r="E18" s="45">
        <f>SUM(E17:E17)</f>
        <v>0</v>
      </c>
      <c r="F18" s="45">
        <f>SUM(F17:F17)</f>
        <v>0</v>
      </c>
      <c r="G18" s="55">
        <f>SUM(G17:G17)</f>
        <v>2007</v>
      </c>
      <c r="H18" s="38" t="s">
        <v>9</v>
      </c>
    </row>
    <row r="19" spans="1:8" s="39" customFormat="1" ht="12" x14ac:dyDescent="0.2">
      <c r="A19" s="40"/>
      <c r="B19" s="263" t="s">
        <v>7</v>
      </c>
      <c r="C19" s="263"/>
      <c r="D19" s="264"/>
      <c r="E19" s="48"/>
      <c r="F19" s="48"/>
      <c r="G19" s="54">
        <v>0</v>
      </c>
      <c r="H19" s="38" t="s">
        <v>9</v>
      </c>
    </row>
    <row r="20" spans="1:8" s="39" customFormat="1" ht="75.75" customHeight="1" x14ac:dyDescent="0.2">
      <c r="A20" s="40">
        <v>1</v>
      </c>
      <c r="B20" s="246" t="s">
        <v>159</v>
      </c>
      <c r="C20" s="247"/>
      <c r="D20" s="248"/>
      <c r="E20" s="48"/>
      <c r="F20" s="48"/>
      <c r="G20" s="54">
        <v>1293</v>
      </c>
      <c r="H20" s="38" t="s">
        <v>9</v>
      </c>
    </row>
    <row r="21" spans="1:8" s="39" customFormat="1" ht="12" x14ac:dyDescent="0.2">
      <c r="A21" s="41"/>
      <c r="B21" s="255" t="s">
        <v>33</v>
      </c>
      <c r="C21" s="255"/>
      <c r="D21" s="255"/>
      <c r="E21" s="45">
        <f>SUM(E19:E20)</f>
        <v>0</v>
      </c>
      <c r="F21" s="45">
        <f>SUM(F19:F20)</f>
        <v>0</v>
      </c>
      <c r="G21" s="55">
        <f>SUM(G19:G20)</f>
        <v>1293</v>
      </c>
      <c r="H21" s="38" t="s">
        <v>9</v>
      </c>
    </row>
    <row r="22" spans="1:8" s="39" customFormat="1" ht="12" x14ac:dyDescent="0.2">
      <c r="A22" s="40"/>
      <c r="B22" s="263" t="s">
        <v>8</v>
      </c>
      <c r="C22" s="263"/>
      <c r="D22" s="264"/>
      <c r="E22" s="48"/>
      <c r="F22" s="48"/>
      <c r="G22" s="54"/>
      <c r="H22" s="38" t="s">
        <v>9</v>
      </c>
    </row>
    <row r="23" spans="1:8" s="39" customFormat="1" ht="54.75" customHeight="1" x14ac:dyDescent="0.2">
      <c r="A23" s="40">
        <v>1</v>
      </c>
      <c r="B23" s="246" t="s">
        <v>157</v>
      </c>
      <c r="C23" s="247"/>
      <c r="D23" s="248"/>
      <c r="E23" s="48"/>
      <c r="F23" s="48"/>
      <c r="G23" s="170">
        <v>138</v>
      </c>
      <c r="H23" s="38" t="s">
        <v>9</v>
      </c>
    </row>
    <row r="24" spans="1:8" s="39" customFormat="1" ht="12" x14ac:dyDescent="0.2">
      <c r="A24" s="41"/>
      <c r="B24" s="255" t="s">
        <v>34</v>
      </c>
      <c r="C24" s="255"/>
      <c r="D24" s="255"/>
      <c r="E24" s="45">
        <f>SUM(E23:E23)</f>
        <v>0</v>
      </c>
      <c r="F24" s="45">
        <f>SUM(F23:F23)</f>
        <v>0</v>
      </c>
      <c r="G24" s="55">
        <f>SUM(G23:G23)</f>
        <v>138</v>
      </c>
      <c r="H24" s="38" t="s">
        <v>9</v>
      </c>
    </row>
    <row r="25" spans="1:8" ht="15" thickBot="1" x14ac:dyDescent="0.25">
      <c r="A25" s="51"/>
      <c r="B25" s="261" t="s">
        <v>183</v>
      </c>
      <c r="C25" s="261"/>
      <c r="D25" s="262"/>
      <c r="E25" s="52">
        <f>+E24+E21+E18+E15</f>
        <v>0</v>
      </c>
      <c r="F25" s="52">
        <f t="shared" ref="F25" si="0">+F24+F21+F18+F15</f>
        <v>0</v>
      </c>
      <c r="G25" s="52">
        <f>+G24+G21+G18+G15</f>
        <v>22004</v>
      </c>
      <c r="H25" s="38" t="s">
        <v>10</v>
      </c>
    </row>
  </sheetData>
  <mergeCells count="22">
    <mergeCell ref="B23:D23"/>
    <mergeCell ref="B25:D25"/>
    <mergeCell ref="B24:D24"/>
    <mergeCell ref="B18:D18"/>
    <mergeCell ref="B19:D19"/>
    <mergeCell ref="B20:D20"/>
    <mergeCell ref="B21:D21"/>
    <mergeCell ref="B22:D22"/>
    <mergeCell ref="B15:D15"/>
    <mergeCell ref="B16:D16"/>
    <mergeCell ref="B17:D17"/>
    <mergeCell ref="B12:D12"/>
    <mergeCell ref="B13:D13"/>
    <mergeCell ref="B8:D9"/>
    <mergeCell ref="B10:D11"/>
    <mergeCell ref="B14:D14"/>
    <mergeCell ref="A1:G1"/>
    <mergeCell ref="A2:G2"/>
    <mergeCell ref="A3:G3"/>
    <mergeCell ref="A4:G4"/>
    <mergeCell ref="B7:D7"/>
    <mergeCell ref="A5:G5"/>
  </mergeCells>
  <printOptions horizontalCentered="1"/>
  <pageMargins left="0.45" right="0.45" top="0.5" bottom="0.5" header="0.3" footer="0.21"/>
  <pageSetup scale="75" orientation="landscape" r:id="rId1"/>
  <headerFooter>
    <oddHeader>&amp;L&amp;"Arial,Bold"&amp;12E. Justification for Technical and Base Adjustments</oddHeader>
    <oddFooter>&amp;C&amp;"Arial,Regular"Exhibit E - Justification for Technical and Base Adjustments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6"/>
  <sheetViews>
    <sheetView view="pageBreakPreview" zoomScaleNormal="100" zoomScaleSheetLayoutView="100" workbookViewId="0">
      <selection activeCell="F9" sqref="F9"/>
    </sheetView>
  </sheetViews>
  <sheetFormatPr defaultColWidth="9.140625" defaultRowHeight="14.25" x14ac:dyDescent="0.2"/>
  <cols>
    <col min="1" max="1" width="37.140625" style="9" customWidth="1"/>
    <col min="2" max="3" width="8.28515625" style="9" customWidth="1"/>
    <col min="4" max="4" width="12.7109375" style="9" customWidth="1"/>
    <col min="5" max="5" width="7.140625" style="9" customWidth="1"/>
    <col min="6" max="6" width="8.7109375" style="9" customWidth="1"/>
    <col min="7" max="7" width="8.7109375" style="9" bestFit="1" customWidth="1"/>
    <col min="8" max="8" width="7.140625" style="9" hidden="1" customWidth="1"/>
    <col min="9" max="10" width="8.7109375" style="9" hidden="1" customWidth="1"/>
    <col min="11" max="11" width="7.140625" style="9" customWidth="1"/>
    <col min="12" max="12" width="8.7109375" style="9" customWidth="1"/>
    <col min="13" max="13" width="9.42578125" style="9" bestFit="1" customWidth="1"/>
    <col min="14" max="15" width="8.28515625" style="9" customWidth="1"/>
    <col min="16" max="16" width="11.5703125" style="9" customWidth="1"/>
    <col min="17" max="17" width="11.28515625" style="9" bestFit="1" customWidth="1"/>
    <col min="18" max="18" width="13.5703125" style="9" customWidth="1"/>
    <col min="19" max="20" width="8.28515625" style="9" customWidth="1"/>
    <col min="21" max="21" width="10.85546875" style="9" customWidth="1"/>
    <col min="22" max="22" width="14" style="4" bestFit="1" customWidth="1"/>
    <col min="23" max="23" width="4.5703125" style="9" customWidth="1"/>
    <col min="24" max="25" width="8.28515625" style="9" customWidth="1"/>
    <col min="26" max="26" width="12.7109375" style="9" customWidth="1"/>
    <col min="27" max="28" width="8.28515625" style="9" customWidth="1"/>
    <col min="29" max="29" width="12.7109375" style="9" customWidth="1"/>
    <col min="30" max="16384" width="9.140625" style="9"/>
  </cols>
  <sheetData>
    <row r="1" spans="1:29" ht="18" x14ac:dyDescent="0.25">
      <c r="A1" s="225" t="s">
        <v>37</v>
      </c>
      <c r="B1" s="225"/>
      <c r="C1" s="225"/>
      <c r="D1" s="225"/>
      <c r="E1" s="225"/>
      <c r="F1" s="225"/>
      <c r="G1" s="225"/>
      <c r="H1" s="225"/>
      <c r="I1" s="225"/>
      <c r="J1" s="225"/>
      <c r="K1" s="225"/>
      <c r="L1" s="225"/>
      <c r="M1" s="225"/>
      <c r="N1" s="225"/>
      <c r="O1" s="225"/>
      <c r="P1" s="225"/>
      <c r="Q1" s="225"/>
      <c r="R1" s="225"/>
      <c r="S1" s="225"/>
      <c r="T1" s="225"/>
      <c r="U1" s="225"/>
      <c r="V1" s="59" t="s">
        <v>9</v>
      </c>
      <c r="W1" s="6"/>
      <c r="X1" s="6"/>
      <c r="Y1" s="6"/>
      <c r="Z1" s="6"/>
      <c r="AA1" s="6"/>
      <c r="AB1" s="6"/>
      <c r="AC1" s="6"/>
    </row>
    <row r="2" spans="1:29" ht="15" x14ac:dyDescent="0.2">
      <c r="A2" s="226" t="s">
        <v>156</v>
      </c>
      <c r="B2" s="226"/>
      <c r="C2" s="226"/>
      <c r="D2" s="226"/>
      <c r="E2" s="226"/>
      <c r="F2" s="226"/>
      <c r="G2" s="226"/>
      <c r="H2" s="226"/>
      <c r="I2" s="226"/>
      <c r="J2" s="226"/>
      <c r="K2" s="226"/>
      <c r="L2" s="226"/>
      <c r="M2" s="226"/>
      <c r="N2" s="226"/>
      <c r="O2" s="226"/>
      <c r="P2" s="226"/>
      <c r="Q2" s="226"/>
      <c r="R2" s="226"/>
      <c r="S2" s="226"/>
      <c r="T2" s="226"/>
      <c r="U2" s="226"/>
      <c r="V2" s="59" t="s">
        <v>9</v>
      </c>
      <c r="W2" s="7"/>
      <c r="X2" s="7"/>
      <c r="Y2" s="7"/>
      <c r="Z2" s="7"/>
      <c r="AA2" s="7"/>
      <c r="AB2" s="7"/>
      <c r="AC2" s="7"/>
    </row>
    <row r="3" spans="1:29" x14ac:dyDescent="0.2">
      <c r="A3" s="227" t="s">
        <v>1</v>
      </c>
      <c r="B3" s="227"/>
      <c r="C3" s="227"/>
      <c r="D3" s="227"/>
      <c r="E3" s="227"/>
      <c r="F3" s="227"/>
      <c r="G3" s="227"/>
      <c r="H3" s="227"/>
      <c r="I3" s="227"/>
      <c r="J3" s="227"/>
      <c r="K3" s="227"/>
      <c r="L3" s="227"/>
      <c r="M3" s="227"/>
      <c r="N3" s="227"/>
      <c r="O3" s="227"/>
      <c r="P3" s="227"/>
      <c r="Q3" s="227"/>
      <c r="R3" s="227"/>
      <c r="S3" s="227"/>
      <c r="T3" s="227"/>
      <c r="U3" s="227"/>
      <c r="V3" s="59" t="s">
        <v>9</v>
      </c>
      <c r="W3" s="10"/>
      <c r="X3" s="10"/>
      <c r="Y3" s="10"/>
      <c r="Z3" s="10"/>
      <c r="AA3" s="10"/>
      <c r="AB3" s="10"/>
      <c r="AC3" s="10"/>
    </row>
    <row r="4" spans="1:29" x14ac:dyDescent="0.2">
      <c r="A4" s="222" t="s">
        <v>2</v>
      </c>
      <c r="B4" s="222"/>
      <c r="C4" s="222"/>
      <c r="D4" s="222"/>
      <c r="E4" s="222"/>
      <c r="F4" s="222"/>
      <c r="G4" s="222"/>
      <c r="H4" s="222"/>
      <c r="I4" s="222"/>
      <c r="J4" s="222"/>
      <c r="K4" s="222"/>
      <c r="L4" s="222"/>
      <c r="M4" s="222"/>
      <c r="N4" s="222"/>
      <c r="O4" s="222"/>
      <c r="P4" s="222"/>
      <c r="Q4" s="222"/>
      <c r="R4" s="222"/>
      <c r="S4" s="222"/>
      <c r="T4" s="222"/>
      <c r="U4" s="222"/>
      <c r="V4" s="59" t="s">
        <v>9</v>
      </c>
      <c r="W4" s="8"/>
      <c r="X4" s="8"/>
      <c r="Y4" s="8"/>
      <c r="Z4" s="8"/>
      <c r="AA4" s="8"/>
      <c r="AB4" s="8"/>
      <c r="AC4" s="8"/>
    </row>
    <row r="5" spans="1:29" x14ac:dyDescent="0.2">
      <c r="A5" s="8"/>
      <c r="B5" s="8"/>
      <c r="C5" s="8"/>
      <c r="D5" s="8"/>
      <c r="E5" s="8"/>
      <c r="F5" s="8"/>
      <c r="G5" s="8"/>
      <c r="H5" s="8"/>
      <c r="I5" s="8"/>
      <c r="J5" s="8"/>
      <c r="K5" s="8"/>
      <c r="L5" s="8"/>
      <c r="M5" s="8"/>
      <c r="N5" s="8"/>
      <c r="O5" s="8"/>
      <c r="P5" s="8"/>
      <c r="Q5" s="8"/>
      <c r="R5" s="8"/>
      <c r="S5" s="8"/>
      <c r="T5" s="8"/>
      <c r="U5" s="8"/>
      <c r="V5" s="59" t="s">
        <v>9</v>
      </c>
      <c r="W5" s="8"/>
      <c r="X5" s="8"/>
      <c r="Y5" s="8"/>
      <c r="Z5" s="8"/>
      <c r="AA5" s="8"/>
      <c r="AB5" s="8"/>
      <c r="AC5" s="8"/>
    </row>
    <row r="6" spans="1:29" ht="15" thickBot="1" x14ac:dyDescent="0.25">
      <c r="A6" s="58"/>
      <c r="B6" s="58"/>
      <c r="C6" s="58"/>
      <c r="D6" s="58"/>
      <c r="E6" s="58"/>
      <c r="F6" s="58"/>
      <c r="G6" s="58"/>
      <c r="H6" s="58"/>
      <c r="I6" s="58"/>
      <c r="J6" s="58"/>
      <c r="K6" s="58"/>
      <c r="L6" s="58"/>
      <c r="M6" s="58"/>
      <c r="N6" s="58"/>
      <c r="O6" s="58"/>
      <c r="P6" s="58"/>
      <c r="Q6" s="58"/>
      <c r="R6" s="58"/>
      <c r="S6" s="58"/>
      <c r="T6" s="58"/>
      <c r="U6" s="58"/>
      <c r="V6" s="59" t="s">
        <v>9</v>
      </c>
      <c r="W6" s="8"/>
      <c r="X6" s="8"/>
      <c r="Y6" s="8"/>
      <c r="Z6" s="8"/>
      <c r="AA6" s="8"/>
      <c r="AB6" s="8"/>
      <c r="AC6" s="8"/>
    </row>
    <row r="7" spans="1:29" ht="33.75" customHeight="1" x14ac:dyDescent="0.2">
      <c r="A7" s="223" t="s">
        <v>106</v>
      </c>
      <c r="B7" s="228" t="s">
        <v>136</v>
      </c>
      <c r="C7" s="228"/>
      <c r="D7" s="228"/>
      <c r="E7" s="228" t="s">
        <v>141</v>
      </c>
      <c r="F7" s="265"/>
      <c r="G7" s="266"/>
      <c r="H7" s="228" t="s">
        <v>102</v>
      </c>
      <c r="I7" s="265"/>
      <c r="J7" s="266"/>
      <c r="K7" s="228" t="s">
        <v>131</v>
      </c>
      <c r="L7" s="265"/>
      <c r="M7" s="266"/>
      <c r="N7" s="228" t="s">
        <v>35</v>
      </c>
      <c r="O7" s="228"/>
      <c r="P7" s="228"/>
      <c r="Q7" s="99" t="s">
        <v>36</v>
      </c>
      <c r="R7" s="99" t="s">
        <v>181</v>
      </c>
      <c r="S7" s="228" t="s">
        <v>132</v>
      </c>
      <c r="T7" s="228"/>
      <c r="U7" s="229"/>
      <c r="V7" s="59" t="s">
        <v>9</v>
      </c>
    </row>
    <row r="8" spans="1:29" ht="28.5" x14ac:dyDescent="0.2">
      <c r="A8" s="224"/>
      <c r="B8" s="11" t="s">
        <v>3</v>
      </c>
      <c r="C8" s="95" t="s">
        <v>100</v>
      </c>
      <c r="D8" s="11" t="s">
        <v>4</v>
      </c>
      <c r="E8" s="11" t="s">
        <v>3</v>
      </c>
      <c r="F8" s="95" t="s">
        <v>100</v>
      </c>
      <c r="G8" s="11" t="s">
        <v>4</v>
      </c>
      <c r="H8" s="11" t="s">
        <v>3</v>
      </c>
      <c r="I8" s="95" t="s">
        <v>100</v>
      </c>
      <c r="J8" s="11" t="s">
        <v>4</v>
      </c>
      <c r="K8" s="11" t="s">
        <v>3</v>
      </c>
      <c r="L8" s="95" t="s">
        <v>100</v>
      </c>
      <c r="M8" s="11" t="s">
        <v>4</v>
      </c>
      <c r="N8" s="11" t="s">
        <v>3</v>
      </c>
      <c r="O8" s="11" t="s">
        <v>100</v>
      </c>
      <c r="P8" s="11" t="s">
        <v>4</v>
      </c>
      <c r="Q8" s="20" t="s">
        <v>4</v>
      </c>
      <c r="R8" s="11" t="s">
        <v>4</v>
      </c>
      <c r="S8" s="11" t="s">
        <v>3</v>
      </c>
      <c r="T8" s="11" t="s">
        <v>100</v>
      </c>
      <c r="U8" s="12" t="s">
        <v>4</v>
      </c>
      <c r="V8" s="59" t="s">
        <v>9</v>
      </c>
    </row>
    <row r="9" spans="1:29" x14ac:dyDescent="0.2">
      <c r="A9" s="165" t="s">
        <v>150</v>
      </c>
      <c r="B9" s="112">
        <v>3900</v>
      </c>
      <c r="C9" s="112">
        <v>3676</v>
      </c>
      <c r="D9" s="112">
        <v>858369</v>
      </c>
      <c r="E9" s="112">
        <v>0</v>
      </c>
      <c r="F9" s="112">
        <v>0</v>
      </c>
      <c r="G9" s="112">
        <v>182</v>
      </c>
      <c r="H9" s="112">
        <v>0</v>
      </c>
      <c r="I9" s="112">
        <v>0</v>
      </c>
      <c r="J9" s="112">
        <v>0</v>
      </c>
      <c r="K9" s="112">
        <v>0</v>
      </c>
      <c r="L9" s="112">
        <v>0</v>
      </c>
      <c r="M9" s="112">
        <v>-45895</v>
      </c>
      <c r="N9" s="112">
        <v>0</v>
      </c>
      <c r="O9" s="112">
        <v>0</v>
      </c>
      <c r="P9" s="112">
        <f>32100+9480+13-9+275</f>
        <v>41859</v>
      </c>
      <c r="Q9" s="112">
        <v>21449</v>
      </c>
      <c r="R9" s="112">
        <v>708</v>
      </c>
      <c r="S9" s="112">
        <f t="shared" ref="S9:T11" si="0">B9+N9</f>
        <v>3900</v>
      </c>
      <c r="T9" s="112">
        <f t="shared" si="0"/>
        <v>3676</v>
      </c>
      <c r="U9" s="113">
        <f>D9+P9+Q9+R9+J9+M9+G9</f>
        <v>876672</v>
      </c>
      <c r="V9" s="59" t="s">
        <v>9</v>
      </c>
    </row>
    <row r="10" spans="1:29" x14ac:dyDescent="0.2">
      <c r="A10" s="166" t="s">
        <v>151</v>
      </c>
      <c r="B10" s="23">
        <v>988</v>
      </c>
      <c r="C10" s="23">
        <v>931</v>
      </c>
      <c r="D10" s="23">
        <v>248475</v>
      </c>
      <c r="E10" s="23">
        <v>0</v>
      </c>
      <c r="F10" s="23">
        <v>0</v>
      </c>
      <c r="G10" s="23">
        <v>46</v>
      </c>
      <c r="H10" s="23">
        <v>0</v>
      </c>
      <c r="I10" s="23">
        <v>0</v>
      </c>
      <c r="J10" s="23">
        <v>0</v>
      </c>
      <c r="K10" s="23">
        <v>0</v>
      </c>
      <c r="L10" s="23">
        <v>0</v>
      </c>
      <c r="M10" s="23">
        <v>-11619</v>
      </c>
      <c r="N10" s="23">
        <v>0</v>
      </c>
      <c r="O10" s="23">
        <v>0</v>
      </c>
      <c r="P10" s="23">
        <f>-21400+2400+70</f>
        <v>-18930</v>
      </c>
      <c r="Q10" s="23">
        <v>6209</v>
      </c>
      <c r="R10" s="23">
        <v>179</v>
      </c>
      <c r="S10" s="23">
        <f t="shared" si="0"/>
        <v>988</v>
      </c>
      <c r="T10" s="23">
        <f t="shared" si="0"/>
        <v>931</v>
      </c>
      <c r="U10" s="114">
        <f t="shared" ref="U10:U11" si="1">D10+P10+Q10+R10+J10+M10+G10</f>
        <v>224360</v>
      </c>
      <c r="V10" s="59" t="s">
        <v>9</v>
      </c>
    </row>
    <row r="11" spans="1:29" x14ac:dyDescent="0.2">
      <c r="A11" s="166" t="s">
        <v>152</v>
      </c>
      <c r="B11" s="23">
        <v>49</v>
      </c>
      <c r="C11" s="23">
        <v>47</v>
      </c>
      <c r="D11" s="23">
        <v>22589</v>
      </c>
      <c r="E11" s="23">
        <v>0</v>
      </c>
      <c r="F11" s="23">
        <v>0</v>
      </c>
      <c r="G11" s="23">
        <v>2</v>
      </c>
      <c r="H11" s="23">
        <v>0</v>
      </c>
      <c r="I11" s="23">
        <v>0</v>
      </c>
      <c r="J11" s="23">
        <v>0</v>
      </c>
      <c r="K11" s="23">
        <v>0</v>
      </c>
      <c r="L11" s="23">
        <v>0</v>
      </c>
      <c r="M11" s="23">
        <v>-581</v>
      </c>
      <c r="N11" s="23">
        <v>0</v>
      </c>
      <c r="O11" s="23">
        <v>0</v>
      </c>
      <c r="P11" s="23">
        <f>-10700+120+3</f>
        <v>-10577</v>
      </c>
      <c r="Q11" s="23">
        <v>564</v>
      </c>
      <c r="R11" s="23">
        <v>9</v>
      </c>
      <c r="S11" s="23">
        <f t="shared" si="0"/>
        <v>49</v>
      </c>
      <c r="T11" s="23">
        <f t="shared" si="0"/>
        <v>47</v>
      </c>
      <c r="U11" s="114">
        <f t="shared" si="1"/>
        <v>12006</v>
      </c>
      <c r="V11" s="59" t="s">
        <v>9</v>
      </c>
    </row>
    <row r="12" spans="1:29" ht="15" x14ac:dyDescent="0.25">
      <c r="A12" s="13" t="s">
        <v>103</v>
      </c>
      <c r="B12" s="117">
        <f t="shared" ref="B12:U12" si="2">SUM(B9:B11)</f>
        <v>4937</v>
      </c>
      <c r="C12" s="117">
        <f t="shared" si="2"/>
        <v>4654</v>
      </c>
      <c r="D12" s="117">
        <f t="shared" si="2"/>
        <v>1129433</v>
      </c>
      <c r="E12" s="117">
        <f t="shared" si="2"/>
        <v>0</v>
      </c>
      <c r="F12" s="117">
        <f t="shared" si="2"/>
        <v>0</v>
      </c>
      <c r="G12" s="117">
        <f t="shared" si="2"/>
        <v>230</v>
      </c>
      <c r="H12" s="117">
        <f t="shared" si="2"/>
        <v>0</v>
      </c>
      <c r="I12" s="117">
        <f t="shared" si="2"/>
        <v>0</v>
      </c>
      <c r="J12" s="117">
        <f t="shared" si="2"/>
        <v>0</v>
      </c>
      <c r="K12" s="117">
        <f t="shared" si="2"/>
        <v>0</v>
      </c>
      <c r="L12" s="117">
        <f t="shared" si="2"/>
        <v>0</v>
      </c>
      <c r="M12" s="117">
        <f t="shared" si="2"/>
        <v>-58095</v>
      </c>
      <c r="N12" s="117">
        <f t="shared" si="2"/>
        <v>0</v>
      </c>
      <c r="O12" s="117">
        <f t="shared" si="2"/>
        <v>0</v>
      </c>
      <c r="P12" s="117">
        <f t="shared" si="2"/>
        <v>12352</v>
      </c>
      <c r="Q12" s="117">
        <f t="shared" si="2"/>
        <v>28222</v>
      </c>
      <c r="R12" s="117">
        <f t="shared" si="2"/>
        <v>896</v>
      </c>
      <c r="S12" s="117">
        <f t="shared" si="2"/>
        <v>4937</v>
      </c>
      <c r="T12" s="117">
        <f t="shared" si="2"/>
        <v>4654</v>
      </c>
      <c r="U12" s="118">
        <f t="shared" si="2"/>
        <v>1113038</v>
      </c>
      <c r="V12" s="59" t="s">
        <v>9</v>
      </c>
    </row>
    <row r="13" spans="1:29" x14ac:dyDescent="0.2">
      <c r="A13" s="86" t="s">
        <v>12</v>
      </c>
      <c r="B13" s="192"/>
      <c r="C13" s="192">
        <v>56</v>
      </c>
      <c r="D13" s="192"/>
      <c r="E13" s="124"/>
      <c r="F13" s="124">
        <v>0</v>
      </c>
      <c r="G13" s="124"/>
      <c r="H13" s="124"/>
      <c r="I13" s="124">
        <v>0</v>
      </c>
      <c r="J13" s="124"/>
      <c r="K13" s="124"/>
      <c r="L13" s="124">
        <v>0</v>
      </c>
      <c r="M13" s="124"/>
      <c r="N13" s="124"/>
      <c r="O13" s="124">
        <v>0</v>
      </c>
      <c r="P13" s="124"/>
      <c r="Q13" s="124"/>
      <c r="R13" s="124"/>
      <c r="S13" s="124"/>
      <c r="T13" s="124">
        <f>C13+O13+I13</f>
        <v>56</v>
      </c>
      <c r="U13" s="125"/>
      <c r="V13" s="59" t="s">
        <v>9</v>
      </c>
    </row>
    <row r="14" spans="1:29" x14ac:dyDescent="0.2">
      <c r="A14" s="96" t="s">
        <v>104</v>
      </c>
      <c r="B14" s="193"/>
      <c r="C14" s="193">
        <f>C12+C13</f>
        <v>4710</v>
      </c>
      <c r="D14" s="193"/>
      <c r="E14" s="23"/>
      <c r="F14" s="23">
        <f>F12+F13</f>
        <v>0</v>
      </c>
      <c r="G14" s="23"/>
      <c r="H14" s="23"/>
      <c r="I14" s="23">
        <f>I12+I13</f>
        <v>0</v>
      </c>
      <c r="J14" s="23"/>
      <c r="K14" s="23"/>
      <c r="L14" s="23">
        <f>L12+L13</f>
        <v>0</v>
      </c>
      <c r="M14" s="23"/>
      <c r="N14" s="23"/>
      <c r="O14" s="23">
        <f>O12+O13</f>
        <v>0</v>
      </c>
      <c r="P14" s="23"/>
      <c r="Q14" s="23"/>
      <c r="R14" s="23"/>
      <c r="S14" s="23"/>
      <c r="T14" s="124">
        <f>T12+T13</f>
        <v>4710</v>
      </c>
      <c r="U14" s="114"/>
      <c r="V14" s="59" t="s">
        <v>9</v>
      </c>
    </row>
    <row r="15" spans="1:29" x14ac:dyDescent="0.2">
      <c r="A15" s="16"/>
      <c r="B15" s="193"/>
      <c r="C15" s="193"/>
      <c r="D15" s="193"/>
      <c r="E15" s="23"/>
      <c r="F15" s="23"/>
      <c r="G15" s="23"/>
      <c r="H15" s="23"/>
      <c r="I15" s="23"/>
      <c r="J15" s="23"/>
      <c r="K15" s="23"/>
      <c r="L15" s="23"/>
      <c r="M15" s="23"/>
      <c r="N15" s="23"/>
      <c r="O15" s="23"/>
      <c r="P15" s="23"/>
      <c r="Q15" s="23"/>
      <c r="R15" s="23"/>
      <c r="S15" s="23"/>
      <c r="T15" s="23"/>
      <c r="U15" s="114"/>
      <c r="V15" s="59" t="s">
        <v>9</v>
      </c>
    </row>
    <row r="16" spans="1:29" x14ac:dyDescent="0.2">
      <c r="A16" s="16" t="s">
        <v>13</v>
      </c>
      <c r="B16" s="193"/>
      <c r="C16" s="193"/>
      <c r="D16" s="193"/>
      <c r="E16" s="23"/>
      <c r="F16" s="23"/>
      <c r="G16" s="23"/>
      <c r="H16" s="23"/>
      <c r="I16" s="23"/>
      <c r="J16" s="23"/>
      <c r="K16" s="23"/>
      <c r="L16" s="23"/>
      <c r="M16" s="23"/>
      <c r="N16" s="23"/>
      <c r="O16" s="23"/>
      <c r="P16" s="23"/>
      <c r="Q16" s="23"/>
      <c r="R16" s="23"/>
      <c r="S16" s="23"/>
      <c r="T16" s="23"/>
      <c r="U16" s="114"/>
      <c r="V16" s="59" t="s">
        <v>9</v>
      </c>
    </row>
    <row r="17" spans="1:22" x14ac:dyDescent="0.2">
      <c r="A17" s="17" t="s">
        <v>14</v>
      </c>
      <c r="B17" s="193"/>
      <c r="C17" s="194">
        <f>((2*261)*(2508+54))/2088</f>
        <v>640.5</v>
      </c>
      <c r="D17" s="193"/>
      <c r="E17" s="23"/>
      <c r="F17" s="23">
        <v>0</v>
      </c>
      <c r="G17" s="23"/>
      <c r="H17" s="23"/>
      <c r="I17" s="23">
        <v>0</v>
      </c>
      <c r="J17" s="23"/>
      <c r="K17" s="23"/>
      <c r="L17" s="23">
        <v>0</v>
      </c>
      <c r="M17" s="23"/>
      <c r="N17" s="23"/>
      <c r="O17" s="23">
        <v>0</v>
      </c>
      <c r="P17" s="23"/>
      <c r="Q17" s="23"/>
      <c r="R17" s="23"/>
      <c r="S17" s="23"/>
      <c r="T17" s="23">
        <f>C17+O17+I17</f>
        <v>640.5</v>
      </c>
      <c r="U17" s="114"/>
      <c r="V17" s="59" t="s">
        <v>9</v>
      </c>
    </row>
    <row r="18" spans="1:22" x14ac:dyDescent="0.2">
      <c r="A18" s="18" t="s">
        <v>15</v>
      </c>
      <c r="B18" s="196"/>
      <c r="C18" s="195">
        <f>ROUNDUP((3832675/(47.86))/2088,0)</f>
        <v>39</v>
      </c>
      <c r="D18" s="196"/>
      <c r="E18" s="126"/>
      <c r="F18" s="126">
        <v>0</v>
      </c>
      <c r="G18" s="126"/>
      <c r="H18" s="126"/>
      <c r="I18" s="126">
        <v>0</v>
      </c>
      <c r="J18" s="126"/>
      <c r="K18" s="126"/>
      <c r="L18" s="126">
        <v>0</v>
      </c>
      <c r="M18" s="126"/>
      <c r="N18" s="126"/>
      <c r="O18" s="126">
        <v>0</v>
      </c>
      <c r="P18" s="126"/>
      <c r="Q18" s="126"/>
      <c r="R18" s="126"/>
      <c r="S18" s="126"/>
      <c r="T18" s="23">
        <f>C18+O18+I17</f>
        <v>39</v>
      </c>
      <c r="U18" s="127"/>
      <c r="V18" s="59" t="s">
        <v>9</v>
      </c>
    </row>
    <row r="19" spans="1:22" ht="15" thickBot="1" x14ac:dyDescent="0.25">
      <c r="A19" s="97" t="s">
        <v>105</v>
      </c>
      <c r="B19" s="128"/>
      <c r="C19" s="128">
        <f>C14+C17+C18</f>
        <v>5389.5</v>
      </c>
      <c r="D19" s="128"/>
      <c r="E19" s="128"/>
      <c r="F19" s="128">
        <f>F14+F17+F18</f>
        <v>0</v>
      </c>
      <c r="G19" s="128"/>
      <c r="H19" s="128"/>
      <c r="I19" s="128">
        <f>I14+I17+I18</f>
        <v>0</v>
      </c>
      <c r="J19" s="128"/>
      <c r="K19" s="128"/>
      <c r="L19" s="128">
        <f>L14+L17+L18</f>
        <v>0</v>
      </c>
      <c r="M19" s="128"/>
      <c r="N19" s="128"/>
      <c r="O19" s="128">
        <f>O14+O17+O18</f>
        <v>0</v>
      </c>
      <c r="P19" s="128"/>
      <c r="Q19" s="128"/>
      <c r="R19" s="128"/>
      <c r="S19" s="128"/>
      <c r="T19" s="128">
        <f>SUM(T14,T17:T18)</f>
        <v>5389.5</v>
      </c>
      <c r="U19" s="129"/>
      <c r="V19" s="59" t="s">
        <v>9</v>
      </c>
    </row>
    <row r="20" spans="1:22" ht="15" x14ac:dyDescent="0.25">
      <c r="A20" s="159" t="s">
        <v>137</v>
      </c>
      <c r="B20" s="158"/>
      <c r="C20" s="158"/>
      <c r="D20" s="158"/>
      <c r="E20" s="158"/>
      <c r="F20" s="158"/>
      <c r="G20" s="158"/>
      <c r="H20" s="158"/>
      <c r="I20" s="158"/>
      <c r="J20" s="158"/>
      <c r="K20" s="158"/>
      <c r="L20" s="158"/>
      <c r="M20" s="158"/>
      <c r="N20" s="158"/>
      <c r="O20" s="158"/>
      <c r="P20" s="158"/>
      <c r="Q20" s="158"/>
      <c r="R20" s="158"/>
      <c r="S20" s="158"/>
      <c r="T20" s="158"/>
      <c r="U20" s="158"/>
      <c r="V20" s="59" t="s">
        <v>9</v>
      </c>
    </row>
    <row r="21" spans="1:22" x14ac:dyDescent="0.2">
      <c r="A21" s="267" t="s">
        <v>142</v>
      </c>
      <c r="B21" s="267"/>
      <c r="C21" s="267"/>
      <c r="D21" s="267"/>
      <c r="E21" s="267"/>
      <c r="F21" s="267"/>
      <c r="G21" s="267"/>
      <c r="H21" s="267"/>
      <c r="I21" s="267"/>
      <c r="J21" s="267"/>
      <c r="K21" s="267"/>
      <c r="L21" s="267"/>
      <c r="M21" s="267"/>
      <c r="N21" s="267"/>
      <c r="O21" s="267"/>
      <c r="P21" s="267"/>
      <c r="Q21" s="267"/>
      <c r="R21" s="267"/>
      <c r="S21" s="267"/>
      <c r="T21" s="267"/>
      <c r="U21" s="267"/>
      <c r="V21" s="59" t="s">
        <v>9</v>
      </c>
    </row>
    <row r="22" spans="1:22" x14ac:dyDescent="0.2">
      <c r="A22" s="138"/>
      <c r="V22" s="59" t="s">
        <v>9</v>
      </c>
    </row>
    <row r="23" spans="1:22" ht="15" x14ac:dyDescent="0.25">
      <c r="A23" s="5" t="s">
        <v>35</v>
      </c>
      <c r="V23" s="59" t="s">
        <v>9</v>
      </c>
    </row>
    <row r="24" spans="1:22" x14ac:dyDescent="0.2">
      <c r="A24" s="138" t="s">
        <v>178</v>
      </c>
      <c r="V24" s="59" t="s">
        <v>9</v>
      </c>
    </row>
    <row r="25" spans="1:22" x14ac:dyDescent="0.2">
      <c r="A25" s="269" t="s">
        <v>179</v>
      </c>
      <c r="B25" s="270"/>
      <c r="C25" s="270"/>
      <c r="D25" s="270"/>
      <c r="E25" s="270"/>
      <c r="F25" s="270"/>
      <c r="G25" s="270"/>
      <c r="H25" s="270"/>
      <c r="I25" s="270"/>
      <c r="J25" s="270"/>
      <c r="K25" s="270"/>
      <c r="L25" s="270"/>
      <c r="M25" s="270"/>
      <c r="N25" s="270"/>
      <c r="O25" s="270"/>
      <c r="P25" s="270"/>
      <c r="Q25" s="270"/>
      <c r="R25" s="270"/>
      <c r="S25" s="270"/>
      <c r="T25" s="270"/>
      <c r="U25" s="270"/>
      <c r="V25" s="59" t="s">
        <v>9</v>
      </c>
    </row>
    <row r="26" spans="1:22" x14ac:dyDescent="0.2">
      <c r="A26" s="171"/>
      <c r="B26" s="172"/>
      <c r="C26" s="172"/>
      <c r="D26" s="172"/>
      <c r="E26" s="172"/>
      <c r="F26" s="172"/>
      <c r="G26" s="172"/>
      <c r="H26" s="172"/>
      <c r="I26" s="172"/>
      <c r="J26" s="172"/>
      <c r="K26" s="172"/>
      <c r="L26" s="172"/>
      <c r="M26" s="172"/>
      <c r="N26" s="172"/>
      <c r="O26" s="172"/>
      <c r="P26" s="172"/>
      <c r="Q26" s="172"/>
      <c r="R26" s="172"/>
      <c r="S26" s="172"/>
      <c r="T26" s="172"/>
      <c r="U26" s="172"/>
      <c r="V26" s="59" t="s">
        <v>9</v>
      </c>
    </row>
    <row r="27" spans="1:22" x14ac:dyDescent="0.2">
      <c r="A27" s="138" t="s">
        <v>161</v>
      </c>
      <c r="B27" s="172"/>
      <c r="C27" s="172"/>
      <c r="D27" s="172"/>
      <c r="E27" s="172"/>
      <c r="F27" s="172"/>
      <c r="G27" s="172"/>
      <c r="H27" s="172"/>
      <c r="I27" s="172"/>
      <c r="J27" s="172"/>
      <c r="K27" s="172"/>
      <c r="L27" s="172"/>
      <c r="M27" s="172"/>
      <c r="N27" s="172"/>
      <c r="O27" s="172"/>
      <c r="P27" s="172"/>
      <c r="Q27" s="172"/>
      <c r="R27" s="172"/>
      <c r="S27" s="172"/>
      <c r="T27" s="172"/>
      <c r="U27" s="172"/>
      <c r="V27" s="59" t="s">
        <v>9</v>
      </c>
    </row>
    <row r="28" spans="1:22" x14ac:dyDescent="0.2">
      <c r="A28" s="268"/>
      <c r="B28" s="268"/>
      <c r="C28" s="268"/>
      <c r="D28" s="268"/>
      <c r="E28" s="268"/>
      <c r="F28" s="268"/>
      <c r="G28" s="268"/>
      <c r="H28" s="268"/>
      <c r="I28" s="268"/>
      <c r="J28" s="268"/>
      <c r="K28" s="268"/>
      <c r="L28" s="268"/>
      <c r="M28" s="268"/>
      <c r="N28" s="268"/>
      <c r="O28" s="268"/>
      <c r="P28" s="268"/>
      <c r="Q28" s="268"/>
      <c r="R28" s="268"/>
      <c r="S28" s="268"/>
      <c r="T28" s="268"/>
      <c r="U28" s="268"/>
      <c r="V28" s="59" t="s">
        <v>9</v>
      </c>
    </row>
    <row r="29" spans="1:22" ht="15" x14ac:dyDescent="0.25">
      <c r="A29" s="5" t="s">
        <v>180</v>
      </c>
      <c r="V29" s="59" t="s">
        <v>9</v>
      </c>
    </row>
    <row r="30" spans="1:22" x14ac:dyDescent="0.2">
      <c r="A30" s="271" t="s">
        <v>170</v>
      </c>
      <c r="B30" s="272"/>
      <c r="C30" s="272"/>
      <c r="D30" s="272"/>
      <c r="E30" s="272"/>
      <c r="F30" s="272"/>
      <c r="G30" s="272"/>
      <c r="H30" s="272"/>
      <c r="I30" s="272"/>
      <c r="J30" s="272"/>
      <c r="K30" s="272"/>
      <c r="L30" s="272"/>
      <c r="M30" s="272"/>
      <c r="N30" s="272"/>
      <c r="O30" s="272"/>
      <c r="P30" s="272"/>
      <c r="Q30" s="272"/>
      <c r="R30" s="272"/>
      <c r="S30" s="272"/>
      <c r="T30" s="272"/>
      <c r="U30" s="272"/>
      <c r="V30" s="59" t="s">
        <v>9</v>
      </c>
    </row>
    <row r="31" spans="1:22" x14ac:dyDescent="0.2">
      <c r="A31" s="268"/>
      <c r="B31" s="268"/>
      <c r="C31" s="268"/>
      <c r="D31" s="268"/>
      <c r="E31" s="268"/>
      <c r="F31" s="268"/>
      <c r="G31" s="268"/>
      <c r="H31" s="268"/>
      <c r="I31" s="268"/>
      <c r="J31" s="268"/>
      <c r="K31" s="268"/>
      <c r="L31" s="268"/>
      <c r="M31" s="268"/>
      <c r="N31" s="268"/>
      <c r="O31" s="268"/>
      <c r="P31" s="268"/>
      <c r="Q31" s="268"/>
      <c r="R31" s="268"/>
      <c r="S31" s="268"/>
      <c r="T31" s="268"/>
      <c r="U31" s="268"/>
      <c r="V31" s="59" t="s">
        <v>9</v>
      </c>
    </row>
    <row r="32" spans="1:22" ht="15" x14ac:dyDescent="0.25">
      <c r="A32" s="5" t="s">
        <v>172</v>
      </c>
      <c r="V32" s="59" t="s">
        <v>9</v>
      </c>
    </row>
    <row r="33" spans="1:22" x14ac:dyDescent="0.2">
      <c r="A33" s="271" t="s">
        <v>171</v>
      </c>
      <c r="B33" s="272"/>
      <c r="C33" s="272"/>
      <c r="D33" s="272"/>
      <c r="E33" s="272"/>
      <c r="F33" s="272"/>
      <c r="G33" s="272"/>
      <c r="H33" s="272"/>
      <c r="I33" s="272"/>
      <c r="J33" s="272"/>
      <c r="K33" s="272"/>
      <c r="L33" s="272"/>
      <c r="M33" s="272"/>
      <c r="N33" s="272"/>
      <c r="O33" s="272"/>
      <c r="P33" s="272"/>
      <c r="Q33" s="272"/>
      <c r="R33" s="272"/>
      <c r="S33" s="272"/>
      <c r="T33" s="272"/>
      <c r="U33" s="272"/>
      <c r="V33" s="59" t="s">
        <v>9</v>
      </c>
    </row>
    <row r="34" spans="1:22" x14ac:dyDescent="0.2">
      <c r="A34" s="268"/>
      <c r="B34" s="268"/>
      <c r="C34" s="268"/>
      <c r="D34" s="268"/>
      <c r="E34" s="268"/>
      <c r="F34" s="268"/>
      <c r="G34" s="268"/>
      <c r="H34" s="268"/>
      <c r="I34" s="268"/>
      <c r="J34" s="268"/>
      <c r="K34" s="268"/>
      <c r="L34" s="268"/>
      <c r="M34" s="268"/>
      <c r="N34" s="268"/>
      <c r="O34" s="268"/>
      <c r="P34" s="268"/>
      <c r="Q34" s="268"/>
      <c r="R34" s="268"/>
      <c r="S34" s="268"/>
      <c r="T34" s="268"/>
      <c r="U34" s="268"/>
      <c r="V34" s="59" t="s">
        <v>9</v>
      </c>
    </row>
    <row r="35" spans="1:22" x14ac:dyDescent="0.2">
      <c r="V35" s="59" t="s">
        <v>9</v>
      </c>
    </row>
    <row r="36" spans="1:22" x14ac:dyDescent="0.2">
      <c r="V36" s="4" t="s">
        <v>10</v>
      </c>
    </row>
  </sheetData>
  <mergeCells count="18">
    <mergeCell ref="A21:U21"/>
    <mergeCell ref="A34:U34"/>
    <mergeCell ref="A25:U25"/>
    <mergeCell ref="A28:U28"/>
    <mergeCell ref="A30:U30"/>
    <mergeCell ref="A31:U31"/>
    <mergeCell ref="A33:U33"/>
    <mergeCell ref="A7:A8"/>
    <mergeCell ref="B7:D7"/>
    <mergeCell ref="N7:P7"/>
    <mergeCell ref="S7:U7"/>
    <mergeCell ref="A1:U1"/>
    <mergeCell ref="A2:U2"/>
    <mergeCell ref="A3:U3"/>
    <mergeCell ref="A4:U4"/>
    <mergeCell ref="H7:J7"/>
    <mergeCell ref="K7:M7"/>
    <mergeCell ref="E7:G7"/>
  </mergeCells>
  <printOptions horizontalCentered="1"/>
  <pageMargins left="0.7" right="0.7" top="0.64" bottom="0.61" header="0.3" footer="0.3"/>
  <pageSetup scale="60" orientation="landscape" r:id="rId1"/>
  <headerFooter>
    <oddHeader>&amp;L&amp;"Arial,Bold"&amp;12F. Crosswalk of 2013 Availability</oddHeader>
    <oddFooter>&amp;C&amp;"Arial,Regular"Exhibit F - Crosswalk of 2013 Availability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3"/>
  <sheetViews>
    <sheetView view="pageBreakPreview" zoomScaleNormal="100" zoomScaleSheetLayoutView="100" workbookViewId="0">
      <selection activeCell="A39" sqref="A39"/>
    </sheetView>
  </sheetViews>
  <sheetFormatPr defaultColWidth="9.140625" defaultRowHeight="14.25" x14ac:dyDescent="0.2"/>
  <cols>
    <col min="1" max="1" width="37.140625" style="9" customWidth="1"/>
    <col min="2" max="3" width="8.28515625" style="9" customWidth="1"/>
    <col min="4" max="4" width="12.7109375" style="9" customWidth="1"/>
    <col min="5" max="5" width="8.85546875" style="9" customWidth="1"/>
    <col min="6" max="6" width="8.28515625" style="9" customWidth="1"/>
    <col min="7" max="7" width="11.5703125" style="9" customWidth="1"/>
    <col min="8" max="8" width="12.140625" style="9" customWidth="1"/>
    <col min="9" max="9" width="13.28515625" style="9" customWidth="1"/>
    <col min="10" max="10" width="9.28515625" style="9" customWidth="1"/>
    <col min="11" max="11" width="8.28515625" style="9" customWidth="1"/>
    <col min="12" max="12" width="12.5703125" style="9" customWidth="1"/>
    <col min="13" max="13" width="12.7109375" style="9" customWidth="1"/>
    <col min="14" max="14" width="14" style="4" bestFit="1" customWidth="1"/>
    <col min="15" max="16" width="8.28515625" style="9" customWidth="1"/>
    <col min="17" max="17" width="12.7109375" style="9" customWidth="1"/>
    <col min="18" max="19" width="8.28515625" style="9" customWidth="1"/>
    <col min="20" max="20" width="12.7109375" style="9" customWidth="1"/>
    <col min="21" max="16384" width="9.140625" style="9"/>
  </cols>
  <sheetData>
    <row r="1" spans="1:20" ht="18" x14ac:dyDescent="0.25">
      <c r="A1" s="225" t="s">
        <v>133</v>
      </c>
      <c r="B1" s="225"/>
      <c r="C1" s="225"/>
      <c r="D1" s="225"/>
      <c r="E1" s="225"/>
      <c r="F1" s="225"/>
      <c r="G1" s="225"/>
      <c r="H1" s="225"/>
      <c r="I1" s="225"/>
      <c r="J1" s="225"/>
      <c r="K1" s="225"/>
      <c r="L1" s="225"/>
      <c r="M1" s="59" t="s">
        <v>9</v>
      </c>
      <c r="N1" s="59"/>
      <c r="O1" s="6"/>
      <c r="P1" s="6"/>
      <c r="Q1" s="6"/>
      <c r="R1" s="6"/>
      <c r="S1" s="6"/>
      <c r="T1" s="6"/>
    </row>
    <row r="2" spans="1:20" ht="18" x14ac:dyDescent="0.25">
      <c r="A2" s="273" t="s">
        <v>148</v>
      </c>
      <c r="B2" s="273"/>
      <c r="C2" s="273"/>
      <c r="D2" s="273"/>
      <c r="E2" s="273"/>
      <c r="F2" s="273"/>
      <c r="G2" s="273"/>
      <c r="H2" s="273"/>
      <c r="I2" s="273"/>
      <c r="J2" s="273"/>
      <c r="K2" s="273"/>
      <c r="L2" s="273"/>
      <c r="M2" s="59" t="s">
        <v>9</v>
      </c>
      <c r="N2" s="59"/>
      <c r="O2" s="7"/>
      <c r="P2" s="7"/>
      <c r="Q2" s="7"/>
      <c r="R2" s="7"/>
      <c r="S2" s="7"/>
      <c r="T2" s="7"/>
    </row>
    <row r="3" spans="1:20" x14ac:dyDescent="0.2">
      <c r="A3" s="227" t="s">
        <v>1</v>
      </c>
      <c r="B3" s="227"/>
      <c r="C3" s="227"/>
      <c r="D3" s="227"/>
      <c r="E3" s="227"/>
      <c r="F3" s="227"/>
      <c r="G3" s="227"/>
      <c r="H3" s="227"/>
      <c r="I3" s="227"/>
      <c r="J3" s="227"/>
      <c r="K3" s="227"/>
      <c r="L3" s="227"/>
      <c r="M3" s="59" t="s">
        <v>9</v>
      </c>
      <c r="N3" s="59"/>
      <c r="O3" s="10"/>
      <c r="P3" s="10"/>
      <c r="Q3" s="10"/>
      <c r="R3" s="10"/>
      <c r="S3" s="10"/>
      <c r="T3" s="10"/>
    </row>
    <row r="4" spans="1:20" x14ac:dyDescent="0.2">
      <c r="A4" s="222" t="s">
        <v>2</v>
      </c>
      <c r="B4" s="222"/>
      <c r="C4" s="222"/>
      <c r="D4" s="222"/>
      <c r="E4" s="222"/>
      <c r="F4" s="222"/>
      <c r="G4" s="222"/>
      <c r="H4" s="222"/>
      <c r="I4" s="222"/>
      <c r="J4" s="222"/>
      <c r="K4" s="222"/>
      <c r="L4" s="222"/>
      <c r="M4" s="59" t="s">
        <v>9</v>
      </c>
      <c r="N4" s="59"/>
      <c r="O4" s="8"/>
      <c r="P4" s="8"/>
      <c r="Q4" s="8"/>
      <c r="R4" s="8"/>
      <c r="S4" s="8"/>
      <c r="T4" s="8"/>
    </row>
    <row r="5" spans="1:20" x14ac:dyDescent="0.2">
      <c r="A5" s="8"/>
      <c r="B5" s="8"/>
      <c r="C5" s="8"/>
      <c r="D5" s="8"/>
      <c r="E5" s="8"/>
      <c r="F5" s="8"/>
      <c r="G5" s="8"/>
      <c r="H5" s="8"/>
      <c r="I5" s="8"/>
      <c r="J5" s="8"/>
      <c r="K5" s="8"/>
      <c r="L5" s="8"/>
      <c r="M5" s="59" t="s">
        <v>9</v>
      </c>
      <c r="N5" s="59"/>
      <c r="O5" s="8"/>
      <c r="P5" s="8"/>
      <c r="Q5" s="8"/>
      <c r="R5" s="8"/>
      <c r="S5" s="8"/>
      <c r="T5" s="8"/>
    </row>
    <row r="6" spans="1:20" ht="15" thickBot="1" x14ac:dyDescent="0.25">
      <c r="A6" s="58"/>
      <c r="B6" s="58"/>
      <c r="C6" s="58"/>
      <c r="D6" s="58"/>
      <c r="E6" s="58"/>
      <c r="F6" s="58"/>
      <c r="G6" s="58"/>
      <c r="H6" s="58"/>
      <c r="I6" s="58"/>
      <c r="J6" s="58"/>
      <c r="K6" s="58"/>
      <c r="L6" s="58"/>
      <c r="M6" s="59" t="s">
        <v>9</v>
      </c>
      <c r="N6" s="59"/>
      <c r="O6" s="8"/>
      <c r="P6" s="8"/>
      <c r="Q6" s="8"/>
      <c r="R6" s="8"/>
      <c r="S6" s="8"/>
      <c r="T6" s="8"/>
    </row>
    <row r="7" spans="1:20" ht="30" x14ac:dyDescent="0.2">
      <c r="A7" s="223" t="s">
        <v>106</v>
      </c>
      <c r="B7" s="228" t="s">
        <v>162</v>
      </c>
      <c r="C7" s="228"/>
      <c r="D7" s="228"/>
      <c r="E7" s="228" t="s">
        <v>35</v>
      </c>
      <c r="F7" s="228"/>
      <c r="G7" s="228"/>
      <c r="H7" s="99" t="s">
        <v>36</v>
      </c>
      <c r="I7" s="85" t="s">
        <v>181</v>
      </c>
      <c r="J7" s="228" t="s">
        <v>134</v>
      </c>
      <c r="K7" s="228"/>
      <c r="L7" s="229"/>
      <c r="M7" s="59" t="s">
        <v>9</v>
      </c>
      <c r="N7" s="9"/>
    </row>
    <row r="8" spans="1:20" ht="28.5" x14ac:dyDescent="0.2">
      <c r="A8" s="224"/>
      <c r="B8" s="11" t="s">
        <v>3</v>
      </c>
      <c r="C8" s="20" t="s">
        <v>101</v>
      </c>
      <c r="D8" s="11" t="s">
        <v>4</v>
      </c>
      <c r="E8" s="11" t="s">
        <v>3</v>
      </c>
      <c r="F8" s="11" t="s">
        <v>101</v>
      </c>
      <c r="G8" s="11" t="s">
        <v>4</v>
      </c>
      <c r="H8" s="20" t="s">
        <v>4</v>
      </c>
      <c r="I8" s="11" t="s">
        <v>4</v>
      </c>
      <c r="J8" s="11" t="s">
        <v>3</v>
      </c>
      <c r="K8" s="11" t="s">
        <v>101</v>
      </c>
      <c r="L8" s="12" t="s">
        <v>4</v>
      </c>
      <c r="M8" s="59" t="s">
        <v>9</v>
      </c>
      <c r="N8" s="9"/>
    </row>
    <row r="9" spans="1:20" x14ac:dyDescent="0.2">
      <c r="A9" s="165" t="s">
        <v>153</v>
      </c>
      <c r="B9" s="112">
        <v>4411</v>
      </c>
      <c r="C9" s="112">
        <v>4088</v>
      </c>
      <c r="D9" s="112">
        <v>1019481</v>
      </c>
      <c r="E9" s="112">
        <v>0</v>
      </c>
      <c r="F9" s="112">
        <v>0</v>
      </c>
      <c r="G9" s="112">
        <f>10376-24</f>
        <v>10352</v>
      </c>
      <c r="H9" s="112">
        <v>11707</v>
      </c>
      <c r="I9" s="112">
        <v>519</v>
      </c>
      <c r="J9" s="112">
        <f>B9+E9</f>
        <v>4411</v>
      </c>
      <c r="K9" s="112">
        <f>C9+F9</f>
        <v>4088</v>
      </c>
      <c r="L9" s="113">
        <f>D9+G9+H9+I9</f>
        <v>1042059</v>
      </c>
      <c r="M9" s="59" t="s">
        <v>9</v>
      </c>
      <c r="N9" s="9"/>
    </row>
    <row r="10" spans="1:20" x14ac:dyDescent="0.2">
      <c r="A10" s="166" t="s">
        <v>154</v>
      </c>
      <c r="B10" s="23">
        <v>690</v>
      </c>
      <c r="C10" s="23">
        <v>640</v>
      </c>
      <c r="D10" s="23">
        <v>159519</v>
      </c>
      <c r="E10" s="23">
        <v>0</v>
      </c>
      <c r="F10" s="23">
        <v>0</v>
      </c>
      <c r="G10" s="23">
        <v>1624</v>
      </c>
      <c r="H10" s="23">
        <v>1832</v>
      </c>
      <c r="I10" s="23">
        <v>81</v>
      </c>
      <c r="J10" s="23">
        <f>B10+E10</f>
        <v>690</v>
      </c>
      <c r="K10" s="23">
        <f>C10+F10</f>
        <v>640</v>
      </c>
      <c r="L10" s="114">
        <f>D10+G10+H10+I10</f>
        <v>163056</v>
      </c>
      <c r="M10" s="59" t="s">
        <v>9</v>
      </c>
      <c r="N10" s="9"/>
    </row>
    <row r="11" spans="1:20" ht="15" x14ac:dyDescent="0.25">
      <c r="A11" s="13" t="s">
        <v>103</v>
      </c>
      <c r="B11" s="117">
        <f t="shared" ref="B11:K11" si="0">SUM(B9:B10)</f>
        <v>5101</v>
      </c>
      <c r="C11" s="117">
        <f t="shared" si="0"/>
        <v>4728</v>
      </c>
      <c r="D11" s="117">
        <f t="shared" si="0"/>
        <v>1179000</v>
      </c>
      <c r="E11" s="117">
        <f t="shared" si="0"/>
        <v>0</v>
      </c>
      <c r="F11" s="117">
        <f t="shared" si="0"/>
        <v>0</v>
      </c>
      <c r="G11" s="117">
        <f t="shared" si="0"/>
        <v>11976</v>
      </c>
      <c r="H11" s="117">
        <f t="shared" si="0"/>
        <v>13539</v>
      </c>
      <c r="I11" s="117">
        <f t="shared" si="0"/>
        <v>600</v>
      </c>
      <c r="J11" s="117">
        <f t="shared" si="0"/>
        <v>5101</v>
      </c>
      <c r="K11" s="117">
        <f t="shared" si="0"/>
        <v>4728</v>
      </c>
      <c r="L11" s="118">
        <f>D11+G11+H11+I11</f>
        <v>1205115</v>
      </c>
      <c r="M11" s="59" t="s">
        <v>9</v>
      </c>
      <c r="N11" s="9"/>
    </row>
    <row r="12" spans="1:20" x14ac:dyDescent="0.2">
      <c r="A12" s="101" t="s">
        <v>102</v>
      </c>
      <c r="B12" s="112"/>
      <c r="C12" s="112"/>
      <c r="D12" s="112">
        <v>0</v>
      </c>
      <c r="E12" s="112"/>
      <c r="F12" s="112"/>
      <c r="G12" s="112"/>
      <c r="H12" s="112"/>
      <c r="I12" s="112"/>
      <c r="J12" s="112"/>
      <c r="K12" s="112"/>
      <c r="L12" s="113">
        <f>D12+G12+H12+I12</f>
        <v>0</v>
      </c>
      <c r="M12" s="59" t="s">
        <v>9</v>
      </c>
      <c r="N12" s="9"/>
    </row>
    <row r="13" spans="1:20" x14ac:dyDescent="0.2">
      <c r="A13" s="102" t="s">
        <v>115</v>
      </c>
      <c r="B13" s="182">
        <f>SUM(B11:B12)</f>
        <v>5101</v>
      </c>
      <c r="C13" s="197">
        <f t="shared" ref="C13" si="1">SUM(C11:C12)</f>
        <v>4728</v>
      </c>
      <c r="D13" s="130">
        <f>SUM(D11:D12)</f>
        <v>1179000</v>
      </c>
      <c r="E13" s="130">
        <f t="shared" ref="E13:F13" si="2">SUM(E11:E12)</f>
        <v>0</v>
      </c>
      <c r="F13" s="130">
        <f t="shared" si="2"/>
        <v>0</v>
      </c>
      <c r="G13" s="130">
        <f>SUM(G11:G12)</f>
        <v>11976</v>
      </c>
      <c r="H13" s="130">
        <f>SUM(H11:H12)</f>
        <v>13539</v>
      </c>
      <c r="I13" s="130">
        <f>SUM(I11:I12)</f>
        <v>600</v>
      </c>
      <c r="J13" s="130">
        <v>0</v>
      </c>
      <c r="K13" s="130">
        <v>0</v>
      </c>
      <c r="L13" s="131">
        <f>D13+G13+H13+I13</f>
        <v>1205115</v>
      </c>
      <c r="M13" s="59" t="s">
        <v>9</v>
      </c>
      <c r="N13" s="9"/>
    </row>
    <row r="14" spans="1:20" x14ac:dyDescent="0.2">
      <c r="A14" s="86" t="s">
        <v>12</v>
      </c>
      <c r="B14" s="124"/>
      <c r="C14" s="192">
        <v>52</v>
      </c>
      <c r="D14" s="124"/>
      <c r="E14" s="124"/>
      <c r="F14" s="124">
        <v>0</v>
      </c>
      <c r="G14" s="124"/>
      <c r="H14" s="124">
        <v>0</v>
      </c>
      <c r="I14" s="124"/>
      <c r="J14" s="124"/>
      <c r="K14" s="124">
        <f>C14+F14</f>
        <v>52</v>
      </c>
      <c r="L14" s="125"/>
      <c r="M14" s="59" t="s">
        <v>9</v>
      </c>
      <c r="N14" s="9"/>
    </row>
    <row r="15" spans="1:20" x14ac:dyDescent="0.2">
      <c r="A15" s="96" t="s">
        <v>104</v>
      </c>
      <c r="B15" s="23"/>
      <c r="C15" s="193">
        <f>C11+C14</f>
        <v>4780</v>
      </c>
      <c r="D15" s="23"/>
      <c r="E15" s="23"/>
      <c r="F15" s="23">
        <f>F11+F14</f>
        <v>0</v>
      </c>
      <c r="G15" s="23"/>
      <c r="H15" s="23">
        <v>0</v>
      </c>
      <c r="I15" s="23"/>
      <c r="J15" s="23"/>
      <c r="K15" s="23">
        <f>K11+K14</f>
        <v>4780</v>
      </c>
      <c r="L15" s="114"/>
      <c r="M15" s="59" t="s">
        <v>9</v>
      </c>
      <c r="N15" s="9"/>
    </row>
    <row r="16" spans="1:20" x14ac:dyDescent="0.2">
      <c r="A16" s="16"/>
      <c r="B16" s="23"/>
      <c r="C16" s="193"/>
      <c r="D16" s="23"/>
      <c r="E16" s="23"/>
      <c r="F16" s="23"/>
      <c r="G16" s="23"/>
      <c r="H16" s="23"/>
      <c r="I16" s="23"/>
      <c r="J16" s="23"/>
      <c r="K16" s="23"/>
      <c r="L16" s="114"/>
      <c r="M16" s="59" t="s">
        <v>9</v>
      </c>
      <c r="N16" s="9"/>
    </row>
    <row r="17" spans="1:16" x14ac:dyDescent="0.2">
      <c r="A17" s="16" t="s">
        <v>13</v>
      </c>
      <c r="B17" s="23"/>
      <c r="C17" s="193"/>
      <c r="D17" s="23"/>
      <c r="E17" s="23"/>
      <c r="F17" s="23"/>
      <c r="G17" s="23"/>
      <c r="H17" s="23"/>
      <c r="I17" s="23"/>
      <c r="J17" s="23"/>
      <c r="K17" s="23"/>
      <c r="L17" s="114"/>
      <c r="M17" s="59" t="s">
        <v>9</v>
      </c>
      <c r="N17" s="9"/>
    </row>
    <row r="18" spans="1:16" x14ac:dyDescent="0.2">
      <c r="A18" s="17" t="s">
        <v>14</v>
      </c>
      <c r="B18" s="23"/>
      <c r="C18" s="194">
        <f>((2*261)*(2432))/2088</f>
        <v>608</v>
      </c>
      <c r="D18" s="23"/>
      <c r="E18" s="23"/>
      <c r="F18" s="23">
        <v>0</v>
      </c>
      <c r="G18" s="23"/>
      <c r="H18" s="23">
        <v>0</v>
      </c>
      <c r="I18" s="23"/>
      <c r="J18" s="23"/>
      <c r="K18" s="23">
        <f>C18+F18</f>
        <v>608</v>
      </c>
      <c r="L18" s="114"/>
      <c r="M18" s="59" t="s">
        <v>9</v>
      </c>
      <c r="N18" s="9"/>
    </row>
    <row r="19" spans="1:16" x14ac:dyDescent="0.2">
      <c r="A19" s="18" t="s">
        <v>15</v>
      </c>
      <c r="B19" s="126"/>
      <c r="C19" s="195">
        <f>ROUNDUP((3832675/(47.86*1.01))/2088,0)</f>
        <v>38</v>
      </c>
      <c r="D19" s="126"/>
      <c r="E19" s="126"/>
      <c r="F19" s="126">
        <v>0</v>
      </c>
      <c r="G19" s="126"/>
      <c r="H19" s="126">
        <v>0</v>
      </c>
      <c r="I19" s="126"/>
      <c r="J19" s="126"/>
      <c r="K19" s="126">
        <f>C19+F19</f>
        <v>38</v>
      </c>
      <c r="L19" s="127"/>
      <c r="M19" s="59" t="s">
        <v>9</v>
      </c>
      <c r="N19" s="9"/>
    </row>
    <row r="20" spans="1:16" ht="15" thickBot="1" x14ac:dyDescent="0.25">
      <c r="A20" s="97" t="s">
        <v>105</v>
      </c>
      <c r="B20" s="128"/>
      <c r="C20" s="128">
        <f>C15+C18+C19</f>
        <v>5426</v>
      </c>
      <c r="D20" s="128"/>
      <c r="E20" s="128"/>
      <c r="F20" s="128">
        <f>F15+F18+F19</f>
        <v>0</v>
      </c>
      <c r="G20" s="128"/>
      <c r="H20" s="128">
        <f>H15+H18+H19</f>
        <v>0</v>
      </c>
      <c r="I20" s="128"/>
      <c r="J20" s="128"/>
      <c r="K20" s="128">
        <f>SUM(K15,K18:K19)</f>
        <v>5426</v>
      </c>
      <c r="L20" s="129"/>
      <c r="M20" s="59" t="s">
        <v>9</v>
      </c>
      <c r="N20" s="9"/>
    </row>
    <row r="21" spans="1:16" x14ac:dyDescent="0.2">
      <c r="M21" s="59" t="s">
        <v>9</v>
      </c>
    </row>
    <row r="22" spans="1:16" x14ac:dyDescent="0.2">
      <c r="M22" s="59" t="s">
        <v>9</v>
      </c>
    </row>
    <row r="23" spans="1:16" ht="15" x14ac:dyDescent="0.25">
      <c r="A23" s="5" t="s">
        <v>35</v>
      </c>
      <c r="M23" s="59" t="s">
        <v>9</v>
      </c>
    </row>
    <row r="24" spans="1:16" x14ac:dyDescent="0.2">
      <c r="A24" s="138" t="s">
        <v>177</v>
      </c>
      <c r="B24" s="157"/>
      <c r="C24" s="157"/>
      <c r="D24" s="157"/>
      <c r="E24" s="157"/>
      <c r="F24" s="157"/>
      <c r="G24" s="157"/>
      <c r="H24" s="157"/>
      <c r="I24" s="157"/>
      <c r="J24" s="157"/>
      <c r="K24" s="157"/>
      <c r="L24" s="157"/>
      <c r="M24" s="59" t="s">
        <v>9</v>
      </c>
    </row>
    <row r="25" spans="1:16" ht="14.25" customHeight="1" x14ac:dyDescent="0.2">
      <c r="A25" s="271" t="s">
        <v>174</v>
      </c>
      <c r="B25" s="271"/>
      <c r="C25" s="271"/>
      <c r="D25" s="271"/>
      <c r="E25" s="271"/>
      <c r="F25" s="271"/>
      <c r="G25" s="271"/>
      <c r="H25" s="271"/>
      <c r="I25" s="271"/>
      <c r="J25" s="271"/>
      <c r="K25" s="271"/>
      <c r="L25" s="271"/>
      <c r="M25" s="59" t="s">
        <v>9</v>
      </c>
      <c r="N25" s="202"/>
      <c r="O25" s="202"/>
      <c r="P25" s="202"/>
    </row>
    <row r="26" spans="1:16" x14ac:dyDescent="0.2">
      <c r="A26" s="157"/>
      <c r="B26" s="157"/>
      <c r="C26" s="157"/>
      <c r="D26" s="157"/>
      <c r="E26" s="157"/>
      <c r="F26" s="157"/>
      <c r="G26" s="157"/>
      <c r="H26" s="157"/>
      <c r="I26" s="157"/>
      <c r="J26" s="157"/>
      <c r="K26" s="157"/>
      <c r="L26" s="157"/>
      <c r="M26" s="59" t="s">
        <v>9</v>
      </c>
    </row>
    <row r="27" spans="1:16" ht="15" x14ac:dyDescent="0.25">
      <c r="A27" s="5" t="s">
        <v>182</v>
      </c>
      <c r="M27" s="59" t="s">
        <v>9</v>
      </c>
    </row>
    <row r="28" spans="1:16" x14ac:dyDescent="0.2">
      <c r="A28" s="138" t="s">
        <v>176</v>
      </c>
      <c r="B28" s="157"/>
      <c r="C28" s="157"/>
      <c r="D28" s="157"/>
      <c r="E28" s="157"/>
      <c r="F28" s="157"/>
      <c r="G28" s="157"/>
      <c r="H28" s="157"/>
      <c r="I28" s="157"/>
      <c r="J28" s="157"/>
      <c r="K28" s="157"/>
      <c r="L28" s="157"/>
      <c r="M28" s="59" t="s">
        <v>9</v>
      </c>
    </row>
    <row r="29" spans="1:16" x14ac:dyDescent="0.2">
      <c r="A29" s="156"/>
      <c r="B29" s="156"/>
      <c r="C29" s="156"/>
      <c r="D29" s="156"/>
      <c r="E29" s="156"/>
      <c r="F29" s="156"/>
      <c r="G29" s="156"/>
      <c r="H29" s="156"/>
      <c r="I29" s="156"/>
      <c r="J29" s="156"/>
      <c r="K29" s="156"/>
      <c r="L29" s="156"/>
      <c r="M29" s="59" t="s">
        <v>9</v>
      </c>
    </row>
    <row r="30" spans="1:16" ht="15" x14ac:dyDescent="0.25">
      <c r="A30" s="5" t="s">
        <v>173</v>
      </c>
      <c r="M30" s="59" t="s">
        <v>9</v>
      </c>
    </row>
    <row r="31" spans="1:16" x14ac:dyDescent="0.2">
      <c r="A31" s="157"/>
      <c r="B31" s="157"/>
      <c r="C31" s="157"/>
      <c r="D31" s="157"/>
      <c r="E31" s="157"/>
      <c r="F31" s="157"/>
      <c r="G31" s="157"/>
      <c r="H31" s="157"/>
      <c r="I31" s="157"/>
      <c r="J31" s="157"/>
      <c r="K31" s="157"/>
      <c r="L31" s="157"/>
      <c r="M31" s="59" t="s">
        <v>9</v>
      </c>
    </row>
    <row r="32" spans="1:16" x14ac:dyDescent="0.2">
      <c r="M32" s="59" t="s">
        <v>10</v>
      </c>
    </row>
    <row r="33" spans="13:14" x14ac:dyDescent="0.2">
      <c r="M33" s="4"/>
      <c r="N33" s="59"/>
    </row>
  </sheetData>
  <mergeCells count="9">
    <mergeCell ref="A25:L25"/>
    <mergeCell ref="A1:L1"/>
    <mergeCell ref="A2:L2"/>
    <mergeCell ref="A3:L3"/>
    <mergeCell ref="A4:L4"/>
    <mergeCell ref="A7:A8"/>
    <mergeCell ref="B7:D7"/>
    <mergeCell ref="E7:G7"/>
    <mergeCell ref="J7:L7"/>
  </mergeCells>
  <printOptions horizontalCentered="1"/>
  <pageMargins left="0.7" right="0.7" top="0.66" bottom="0.66" header="0.3" footer="0.3"/>
  <pageSetup scale="78" orientation="landscape" r:id="rId1"/>
  <headerFooter>
    <oddHeader>&amp;L&amp;"Arial,Bold"&amp;12G. Crosswalk of 2014 Availability</oddHeader>
    <oddFooter>&amp;C&amp;"Arial,Regular"Exhibit G - Crosswalk of 2014 Availability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3"/>
  <sheetViews>
    <sheetView view="pageBreakPreview" zoomScale="115" zoomScaleNormal="100" zoomScaleSheetLayoutView="115" workbookViewId="0">
      <selection activeCell="M26" sqref="M26"/>
    </sheetView>
  </sheetViews>
  <sheetFormatPr defaultColWidth="9.140625" defaultRowHeight="14.25" x14ac:dyDescent="0.2"/>
  <cols>
    <col min="1" max="1" width="37.140625" style="9" customWidth="1"/>
    <col min="2" max="3" width="8.28515625" style="9" customWidth="1"/>
    <col min="4" max="4" width="12.7109375" style="9" customWidth="1"/>
    <col min="5" max="6" width="8.28515625" style="9" customWidth="1"/>
    <col min="7" max="7" width="12.7109375" style="9" customWidth="1"/>
    <col min="8" max="9" width="8.28515625" style="9" customWidth="1"/>
    <col min="10" max="10" width="12.7109375" style="9" customWidth="1"/>
    <col min="11" max="12" width="8.28515625" style="9" customWidth="1"/>
    <col min="13" max="13" width="12.7109375" style="9" customWidth="1"/>
    <col min="14" max="14" width="14" style="4" bestFit="1" customWidth="1"/>
    <col min="15" max="15" width="4.5703125" style="9" customWidth="1"/>
    <col min="16" max="17" width="8.28515625" style="9" customWidth="1"/>
    <col min="18" max="18" width="12.7109375" style="9" customWidth="1"/>
    <col min="19" max="20" width="8.28515625" style="9" customWidth="1"/>
    <col min="21" max="21" width="12.7109375" style="9" customWidth="1"/>
    <col min="22" max="16384" width="9.140625" style="9"/>
  </cols>
  <sheetData>
    <row r="1" spans="1:21" ht="18" x14ac:dyDescent="0.25">
      <c r="A1" s="225" t="s">
        <v>38</v>
      </c>
      <c r="B1" s="225"/>
      <c r="C1" s="225"/>
      <c r="D1" s="225"/>
      <c r="E1" s="225"/>
      <c r="F1" s="225"/>
      <c r="G1" s="225"/>
      <c r="H1" s="225"/>
      <c r="I1" s="225"/>
      <c r="J1" s="225"/>
      <c r="K1" s="225"/>
      <c r="L1" s="225"/>
      <c r="M1" s="225"/>
      <c r="N1" s="59" t="s">
        <v>9</v>
      </c>
      <c r="O1" s="6"/>
      <c r="P1" s="6"/>
      <c r="Q1" s="6"/>
      <c r="R1" s="6"/>
      <c r="S1" s="6"/>
      <c r="T1" s="6"/>
      <c r="U1" s="6"/>
    </row>
    <row r="2" spans="1:21" ht="15" x14ac:dyDescent="0.2">
      <c r="A2" s="226" t="s">
        <v>148</v>
      </c>
      <c r="B2" s="226"/>
      <c r="C2" s="226"/>
      <c r="D2" s="226"/>
      <c r="E2" s="226"/>
      <c r="F2" s="226"/>
      <c r="G2" s="226"/>
      <c r="H2" s="226"/>
      <c r="I2" s="226"/>
      <c r="J2" s="226"/>
      <c r="K2" s="226"/>
      <c r="L2" s="226"/>
      <c r="M2" s="226"/>
      <c r="N2" s="59" t="s">
        <v>9</v>
      </c>
      <c r="O2" s="7"/>
      <c r="P2" s="7"/>
      <c r="Q2" s="7"/>
      <c r="R2" s="7"/>
      <c r="S2" s="7"/>
      <c r="T2" s="7"/>
      <c r="U2" s="7"/>
    </row>
    <row r="3" spans="1:21" x14ac:dyDescent="0.2">
      <c r="A3" s="227" t="s">
        <v>1</v>
      </c>
      <c r="B3" s="227"/>
      <c r="C3" s="227"/>
      <c r="D3" s="227"/>
      <c r="E3" s="227"/>
      <c r="F3" s="227"/>
      <c r="G3" s="227"/>
      <c r="H3" s="227"/>
      <c r="I3" s="227"/>
      <c r="J3" s="227"/>
      <c r="K3" s="227"/>
      <c r="L3" s="227"/>
      <c r="M3" s="227"/>
      <c r="N3" s="59" t="s">
        <v>9</v>
      </c>
      <c r="O3" s="10"/>
      <c r="P3" s="10"/>
      <c r="Q3" s="10"/>
      <c r="R3" s="10"/>
      <c r="S3" s="10"/>
      <c r="T3" s="10"/>
      <c r="U3" s="10"/>
    </row>
    <row r="4" spans="1:21" x14ac:dyDescent="0.2">
      <c r="A4" s="222" t="s">
        <v>2</v>
      </c>
      <c r="B4" s="222"/>
      <c r="C4" s="222"/>
      <c r="D4" s="222"/>
      <c r="E4" s="222"/>
      <c r="F4" s="222"/>
      <c r="G4" s="222"/>
      <c r="H4" s="222"/>
      <c r="I4" s="222"/>
      <c r="J4" s="222"/>
      <c r="K4" s="222"/>
      <c r="L4" s="222"/>
      <c r="M4" s="222"/>
      <c r="N4" s="59" t="s">
        <v>9</v>
      </c>
      <c r="O4" s="8"/>
      <c r="P4" s="8"/>
      <c r="Q4" s="8"/>
      <c r="R4" s="8"/>
      <c r="S4" s="8"/>
      <c r="T4" s="8"/>
      <c r="U4" s="8"/>
    </row>
    <row r="5" spans="1:21" x14ac:dyDescent="0.2">
      <c r="A5" s="222"/>
      <c r="B5" s="222"/>
      <c r="C5" s="222"/>
      <c r="D5" s="222"/>
      <c r="E5" s="222"/>
      <c r="F5" s="222"/>
      <c r="G5" s="222"/>
      <c r="H5" s="222"/>
      <c r="I5" s="222"/>
      <c r="J5" s="222"/>
      <c r="K5" s="222"/>
      <c r="L5" s="222"/>
      <c r="M5" s="222"/>
      <c r="N5" s="59" t="s">
        <v>9</v>
      </c>
      <c r="O5" s="8"/>
      <c r="P5" s="8"/>
      <c r="Q5" s="8"/>
      <c r="R5" s="8"/>
      <c r="S5" s="8"/>
      <c r="T5" s="8"/>
      <c r="U5" s="8"/>
    </row>
    <row r="6" spans="1:21" ht="15" thickBot="1" x14ac:dyDescent="0.25">
      <c r="A6" s="222"/>
      <c r="B6" s="222"/>
      <c r="C6" s="222"/>
      <c r="D6" s="222"/>
      <c r="E6" s="222"/>
      <c r="F6" s="222"/>
      <c r="G6" s="222"/>
      <c r="H6" s="222"/>
      <c r="I6" s="222"/>
      <c r="J6" s="222"/>
      <c r="K6" s="222"/>
      <c r="L6" s="222"/>
      <c r="M6" s="222"/>
      <c r="N6" s="59" t="s">
        <v>9</v>
      </c>
      <c r="O6" s="8"/>
      <c r="P6" s="8"/>
      <c r="Q6" s="8"/>
      <c r="R6" s="8"/>
      <c r="S6" s="8"/>
      <c r="T6" s="8"/>
      <c r="U6" s="8"/>
    </row>
    <row r="7" spans="1:21" ht="15" x14ac:dyDescent="0.2">
      <c r="A7" s="223" t="s">
        <v>117</v>
      </c>
      <c r="B7" s="228" t="s">
        <v>132</v>
      </c>
      <c r="C7" s="228"/>
      <c r="D7" s="228"/>
      <c r="E7" s="228" t="s">
        <v>135</v>
      </c>
      <c r="F7" s="228"/>
      <c r="G7" s="228"/>
      <c r="H7" s="228" t="s">
        <v>130</v>
      </c>
      <c r="I7" s="228"/>
      <c r="J7" s="228"/>
      <c r="K7" s="228" t="s">
        <v>39</v>
      </c>
      <c r="L7" s="228"/>
      <c r="M7" s="229"/>
      <c r="N7" s="59" t="s">
        <v>9</v>
      </c>
    </row>
    <row r="8" spans="1:21" ht="28.5" x14ac:dyDescent="0.2">
      <c r="A8" s="224"/>
      <c r="B8" s="11" t="s">
        <v>40</v>
      </c>
      <c r="C8" s="20" t="s">
        <v>41</v>
      </c>
      <c r="D8" s="11" t="s">
        <v>4</v>
      </c>
      <c r="E8" s="11" t="s">
        <v>40</v>
      </c>
      <c r="F8" s="11" t="s">
        <v>41</v>
      </c>
      <c r="G8" s="11" t="s">
        <v>4</v>
      </c>
      <c r="H8" s="11" t="s">
        <v>40</v>
      </c>
      <c r="I8" s="11" t="s">
        <v>41</v>
      </c>
      <c r="J8" s="11" t="s">
        <v>4</v>
      </c>
      <c r="K8" s="11" t="s">
        <v>40</v>
      </c>
      <c r="L8" s="11" t="s">
        <v>41</v>
      </c>
      <c r="M8" s="12" t="s">
        <v>4</v>
      </c>
      <c r="N8" s="59" t="s">
        <v>9</v>
      </c>
    </row>
    <row r="9" spans="1:21" x14ac:dyDescent="0.2">
      <c r="A9" s="165" t="s">
        <v>163</v>
      </c>
      <c r="B9" s="112">
        <v>51</v>
      </c>
      <c r="C9" s="112">
        <v>51</v>
      </c>
      <c r="D9" s="112">
        <v>10561</v>
      </c>
      <c r="E9" s="112">
        <v>51</v>
      </c>
      <c r="F9" s="112">
        <v>51</v>
      </c>
      <c r="G9" s="112">
        <v>11200</v>
      </c>
      <c r="H9" s="112">
        <v>50</v>
      </c>
      <c r="I9" s="112">
        <v>50</v>
      </c>
      <c r="J9" s="112">
        <v>10866</v>
      </c>
      <c r="K9" s="112">
        <f>H9-E9</f>
        <v>-1</v>
      </c>
      <c r="L9" s="112">
        <f t="shared" ref="L9:M9" si="0">I9-F9</f>
        <v>-1</v>
      </c>
      <c r="M9" s="113">
        <f t="shared" si="0"/>
        <v>-334</v>
      </c>
      <c r="N9" s="59" t="s">
        <v>9</v>
      </c>
    </row>
    <row r="10" spans="1:21" x14ac:dyDescent="0.2">
      <c r="A10" s="166" t="s">
        <v>164</v>
      </c>
      <c r="B10" s="23">
        <v>0</v>
      </c>
      <c r="C10" s="23">
        <v>0</v>
      </c>
      <c r="D10" s="23">
        <v>46117</v>
      </c>
      <c r="E10" s="23">
        <v>0</v>
      </c>
      <c r="F10" s="23">
        <v>0</v>
      </c>
      <c r="G10" s="23">
        <v>50828</v>
      </c>
      <c r="H10" s="23">
        <v>0</v>
      </c>
      <c r="I10" s="23">
        <v>0</v>
      </c>
      <c r="J10" s="23">
        <f>G10</f>
        <v>50828</v>
      </c>
      <c r="K10" s="23">
        <f t="shared" ref="K10:K11" si="1">H10-E10</f>
        <v>0</v>
      </c>
      <c r="L10" s="23">
        <f t="shared" ref="L10:L11" si="2">I10-F10</f>
        <v>0</v>
      </c>
      <c r="M10" s="114">
        <f t="shared" ref="M10:M11" si="3">J10-G10</f>
        <v>0</v>
      </c>
      <c r="N10" s="59" t="s">
        <v>9</v>
      </c>
    </row>
    <row r="11" spans="1:21" x14ac:dyDescent="0.2">
      <c r="A11" s="166" t="s">
        <v>165</v>
      </c>
      <c r="B11" s="23">
        <v>1</v>
      </c>
      <c r="C11" s="23">
        <v>5</v>
      </c>
      <c r="D11" s="23">
        <v>21248</v>
      </c>
      <c r="E11" s="23">
        <v>1</v>
      </c>
      <c r="F11" s="23">
        <v>1</v>
      </c>
      <c r="G11" s="23">
        <f>65116-1144</f>
        <v>63972</v>
      </c>
      <c r="H11" s="23">
        <v>2</v>
      </c>
      <c r="I11" s="23">
        <v>2</v>
      </c>
      <c r="J11" s="23">
        <f>65450-1144</f>
        <v>64306</v>
      </c>
      <c r="K11" s="23">
        <f t="shared" si="1"/>
        <v>1</v>
      </c>
      <c r="L11" s="23">
        <f t="shared" si="2"/>
        <v>1</v>
      </c>
      <c r="M11" s="114">
        <f t="shared" si="3"/>
        <v>334</v>
      </c>
      <c r="N11" s="59" t="s">
        <v>9</v>
      </c>
    </row>
    <row r="12" spans="1:21" ht="15.75" thickBot="1" x14ac:dyDescent="0.3">
      <c r="A12" s="280" t="s">
        <v>113</v>
      </c>
      <c r="B12" s="34">
        <f t="shared" ref="B12:M12" si="4">SUM(B9:B11)</f>
        <v>52</v>
      </c>
      <c r="C12" s="34">
        <f t="shared" si="4"/>
        <v>56</v>
      </c>
      <c r="D12" s="34">
        <f t="shared" si="4"/>
        <v>77926</v>
      </c>
      <c r="E12" s="34">
        <f t="shared" si="4"/>
        <v>52</v>
      </c>
      <c r="F12" s="34">
        <f t="shared" si="4"/>
        <v>52</v>
      </c>
      <c r="G12" s="34">
        <f t="shared" si="4"/>
        <v>126000</v>
      </c>
      <c r="H12" s="281">
        <f t="shared" si="4"/>
        <v>52</v>
      </c>
      <c r="I12" s="281">
        <f t="shared" si="4"/>
        <v>52</v>
      </c>
      <c r="J12" s="34">
        <f t="shared" si="4"/>
        <v>126000</v>
      </c>
      <c r="K12" s="34">
        <f t="shared" si="4"/>
        <v>0</v>
      </c>
      <c r="L12" s="34">
        <f t="shared" si="4"/>
        <v>0</v>
      </c>
      <c r="M12" s="279">
        <f t="shared" si="4"/>
        <v>0</v>
      </c>
      <c r="N12" s="59" t="s">
        <v>9</v>
      </c>
    </row>
    <row r="13" spans="1:21" ht="15" thickBot="1" x14ac:dyDescent="0.25">
      <c r="N13" s="59" t="s">
        <v>9</v>
      </c>
    </row>
    <row r="14" spans="1:21" ht="18" customHeight="1" x14ac:dyDescent="0.2">
      <c r="A14" s="223" t="s">
        <v>109</v>
      </c>
      <c r="B14" s="228" t="s">
        <v>132</v>
      </c>
      <c r="C14" s="228"/>
      <c r="D14" s="228"/>
      <c r="E14" s="228" t="s">
        <v>135</v>
      </c>
      <c r="F14" s="228"/>
      <c r="G14" s="228"/>
      <c r="H14" s="228" t="s">
        <v>130</v>
      </c>
      <c r="I14" s="228"/>
      <c r="J14" s="228"/>
      <c r="K14" s="228" t="s">
        <v>39</v>
      </c>
      <c r="L14" s="228"/>
      <c r="M14" s="229"/>
      <c r="N14" s="59" t="s">
        <v>9</v>
      </c>
    </row>
    <row r="15" spans="1:21" ht="28.5" x14ac:dyDescent="0.2">
      <c r="A15" s="224"/>
      <c r="B15" s="11" t="s">
        <v>40</v>
      </c>
      <c r="C15" s="20" t="s">
        <v>41</v>
      </c>
      <c r="D15" s="11" t="s">
        <v>4</v>
      </c>
      <c r="E15" s="11" t="s">
        <v>40</v>
      </c>
      <c r="F15" s="11" t="s">
        <v>41</v>
      </c>
      <c r="G15" s="11" t="s">
        <v>4</v>
      </c>
      <c r="H15" s="11" t="s">
        <v>40</v>
      </c>
      <c r="I15" s="11" t="s">
        <v>41</v>
      </c>
      <c r="J15" s="11" t="s">
        <v>4</v>
      </c>
      <c r="K15" s="11" t="s">
        <v>40</v>
      </c>
      <c r="L15" s="11" t="s">
        <v>41</v>
      </c>
      <c r="M15" s="12" t="s">
        <v>4</v>
      </c>
      <c r="N15" s="59" t="s">
        <v>9</v>
      </c>
    </row>
    <row r="16" spans="1:21" x14ac:dyDescent="0.2">
      <c r="A16" s="165" t="s">
        <v>150</v>
      </c>
      <c r="B16" s="112">
        <v>52</v>
      </c>
      <c r="C16" s="112">
        <v>55</v>
      </c>
      <c r="D16" s="112">
        <f>10561+53218</f>
        <v>63779</v>
      </c>
      <c r="E16" s="112">
        <v>0</v>
      </c>
      <c r="F16" s="112">
        <v>0</v>
      </c>
      <c r="G16" s="112">
        <v>0</v>
      </c>
      <c r="H16" s="112">
        <v>0</v>
      </c>
      <c r="I16" s="112">
        <v>0</v>
      </c>
      <c r="J16" s="112">
        <v>0</v>
      </c>
      <c r="K16" s="112">
        <f>H16-E16</f>
        <v>0</v>
      </c>
      <c r="L16" s="112">
        <f t="shared" ref="L16:L20" si="5">I16-F16</f>
        <v>0</v>
      </c>
      <c r="M16" s="113">
        <f t="shared" ref="M16:M20" si="6">J16-G16</f>
        <v>0</v>
      </c>
      <c r="N16" s="59" t="s">
        <v>9</v>
      </c>
    </row>
    <row r="17" spans="1:14" x14ac:dyDescent="0.2">
      <c r="A17" s="166" t="s">
        <v>151</v>
      </c>
      <c r="B17" s="23">
        <v>0</v>
      </c>
      <c r="C17" s="23">
        <v>1</v>
      </c>
      <c r="D17" s="23">
        <f>13473</f>
        <v>13473</v>
      </c>
      <c r="E17" s="23">
        <v>0</v>
      </c>
      <c r="F17" s="23">
        <v>0</v>
      </c>
      <c r="G17" s="23">
        <v>0</v>
      </c>
      <c r="H17" s="23">
        <v>0</v>
      </c>
      <c r="I17" s="23">
        <v>0</v>
      </c>
      <c r="J17" s="23">
        <v>0</v>
      </c>
      <c r="K17" s="23">
        <f t="shared" ref="K17:K20" si="7">H17-E17</f>
        <v>0</v>
      </c>
      <c r="L17" s="23">
        <f t="shared" si="5"/>
        <v>0</v>
      </c>
      <c r="M17" s="114">
        <f t="shared" si="6"/>
        <v>0</v>
      </c>
      <c r="N17" s="59" t="s">
        <v>9</v>
      </c>
    </row>
    <row r="18" spans="1:14" x14ac:dyDescent="0.2">
      <c r="A18" s="166" t="s">
        <v>152</v>
      </c>
      <c r="B18" s="23">
        <v>0</v>
      </c>
      <c r="C18" s="23">
        <v>0</v>
      </c>
      <c r="D18" s="23">
        <v>674</v>
      </c>
      <c r="E18" s="23">
        <v>0</v>
      </c>
      <c r="F18" s="23">
        <v>0</v>
      </c>
      <c r="G18" s="23">
        <v>0</v>
      </c>
      <c r="H18" s="23">
        <v>0</v>
      </c>
      <c r="I18" s="23">
        <v>0</v>
      </c>
      <c r="J18" s="23">
        <v>0</v>
      </c>
      <c r="K18" s="23">
        <v>0</v>
      </c>
      <c r="L18" s="23">
        <v>0</v>
      </c>
      <c r="M18" s="114">
        <f t="shared" si="6"/>
        <v>0</v>
      </c>
      <c r="N18" s="59" t="s">
        <v>9</v>
      </c>
    </row>
    <row r="19" spans="1:14" x14ac:dyDescent="0.2">
      <c r="A19" s="166" t="s">
        <v>153</v>
      </c>
      <c r="B19" s="23">
        <v>0</v>
      </c>
      <c r="C19" s="23">
        <v>0</v>
      </c>
      <c r="D19" s="23">
        <v>0</v>
      </c>
      <c r="E19" s="23">
        <v>51</v>
      </c>
      <c r="F19" s="23">
        <v>51</v>
      </c>
      <c r="G19" s="23">
        <f>11200+99268</f>
        <v>110468</v>
      </c>
      <c r="H19" s="23">
        <v>51</v>
      </c>
      <c r="I19" s="23">
        <v>51</v>
      </c>
      <c r="J19" s="23">
        <f>10866+99556</f>
        <v>110422</v>
      </c>
      <c r="K19" s="23">
        <f t="shared" si="7"/>
        <v>0</v>
      </c>
      <c r="L19" s="23">
        <f t="shared" si="5"/>
        <v>0</v>
      </c>
      <c r="M19" s="114">
        <f t="shared" si="6"/>
        <v>-46</v>
      </c>
      <c r="N19" s="59" t="s">
        <v>9</v>
      </c>
    </row>
    <row r="20" spans="1:14" x14ac:dyDescent="0.2">
      <c r="A20" s="173" t="s">
        <v>154</v>
      </c>
      <c r="B20" s="130">
        <v>0</v>
      </c>
      <c r="C20" s="130">
        <v>0</v>
      </c>
      <c r="D20" s="130">
        <v>0</v>
      </c>
      <c r="E20" s="130">
        <v>1</v>
      </c>
      <c r="F20" s="130">
        <v>1</v>
      </c>
      <c r="G20" s="130">
        <f>15532</f>
        <v>15532</v>
      </c>
      <c r="H20" s="130">
        <v>1</v>
      </c>
      <c r="I20" s="130">
        <v>1</v>
      </c>
      <c r="J20" s="130">
        <v>15578</v>
      </c>
      <c r="K20" s="130">
        <f t="shared" si="7"/>
        <v>0</v>
      </c>
      <c r="L20" s="130">
        <f t="shared" si="5"/>
        <v>0</v>
      </c>
      <c r="M20" s="131">
        <f t="shared" si="6"/>
        <v>46</v>
      </c>
      <c r="N20" s="59" t="s">
        <v>9</v>
      </c>
    </row>
    <row r="21" spans="1:14" ht="15.75" thickBot="1" x14ac:dyDescent="0.3">
      <c r="A21" s="280" t="s">
        <v>113</v>
      </c>
      <c r="B21" s="34">
        <f>SUM(B16:B20)</f>
        <v>52</v>
      </c>
      <c r="C21" s="34">
        <f t="shared" ref="C21:M21" si="8">SUM(C16:C20)</f>
        <v>56</v>
      </c>
      <c r="D21" s="34">
        <f t="shared" si="8"/>
        <v>77926</v>
      </c>
      <c r="E21" s="34">
        <f t="shared" si="8"/>
        <v>52</v>
      </c>
      <c r="F21" s="34">
        <f t="shared" si="8"/>
        <v>52</v>
      </c>
      <c r="G21" s="34">
        <f t="shared" si="8"/>
        <v>126000</v>
      </c>
      <c r="H21" s="281">
        <f t="shared" si="8"/>
        <v>52</v>
      </c>
      <c r="I21" s="281">
        <f t="shared" si="8"/>
        <v>52</v>
      </c>
      <c r="J21" s="34">
        <f t="shared" si="8"/>
        <v>126000</v>
      </c>
      <c r="K21" s="34">
        <f t="shared" si="8"/>
        <v>0</v>
      </c>
      <c r="L21" s="34">
        <f t="shared" si="8"/>
        <v>0</v>
      </c>
      <c r="M21" s="279">
        <f t="shared" si="8"/>
        <v>0</v>
      </c>
      <c r="N21" s="59" t="s">
        <v>9</v>
      </c>
    </row>
    <row r="22" spans="1:14" x14ac:dyDescent="0.2">
      <c r="N22" s="59" t="s">
        <v>10</v>
      </c>
    </row>
    <row r="23" spans="1:14" x14ac:dyDescent="0.2">
      <c r="N23" s="59"/>
    </row>
  </sheetData>
  <mergeCells count="16">
    <mergeCell ref="A14:A15"/>
    <mergeCell ref="B14:D14"/>
    <mergeCell ref="E14:G14"/>
    <mergeCell ref="H14:J14"/>
    <mergeCell ref="K14:M14"/>
    <mergeCell ref="A7:A8"/>
    <mergeCell ref="B7:D7"/>
    <mergeCell ref="E7:G7"/>
    <mergeCell ref="H7:J7"/>
    <mergeCell ref="K7:M7"/>
    <mergeCell ref="A6:M6"/>
    <mergeCell ref="A1:M1"/>
    <mergeCell ref="A2:M2"/>
    <mergeCell ref="A3:M3"/>
    <mergeCell ref="A4:M4"/>
    <mergeCell ref="A5:M5"/>
  </mergeCells>
  <printOptions horizontalCentered="1"/>
  <pageMargins left="0.7" right="0.7" top="0.75" bottom="0.75" header="0.3" footer="0.3"/>
  <pageSetup scale="79" orientation="landscape" r:id="rId1"/>
  <headerFooter>
    <oddHeader>&amp;L&amp;"Arial,Bold"&amp;12H. Summary of Reimbursable Resources</oddHeader>
    <oddFooter>&amp;C&amp;"Arial,Regular"Exhibit H - Summary of Reimbursable Resources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view="pageBreakPreview" topLeftCell="A7" zoomScale="80" zoomScaleNormal="100" zoomScaleSheetLayoutView="80" workbookViewId="0">
      <selection activeCell="A7" sqref="A7:A8"/>
    </sheetView>
  </sheetViews>
  <sheetFormatPr defaultColWidth="9.140625" defaultRowHeight="14.25" x14ac:dyDescent="0.2"/>
  <cols>
    <col min="1" max="1" width="45.85546875" style="9" customWidth="1"/>
    <col min="2" max="9" width="13.7109375" style="9" customWidth="1"/>
    <col min="10" max="10" width="15" style="9" customWidth="1"/>
    <col min="11" max="11" width="14" style="4" bestFit="1" customWidth="1"/>
    <col min="12" max="12" width="4.5703125" style="9" customWidth="1"/>
    <col min="13" max="14" width="8.28515625" style="9" customWidth="1"/>
    <col min="15" max="15" width="12.7109375" style="9" customWidth="1"/>
    <col min="16" max="17" width="8.28515625" style="9" customWidth="1"/>
    <col min="18" max="18" width="12.7109375" style="9" customWidth="1"/>
    <col min="19" max="16384" width="9.140625" style="9"/>
  </cols>
  <sheetData>
    <row r="1" spans="1:18" ht="18" x14ac:dyDescent="0.25">
      <c r="A1" s="225" t="s">
        <v>42</v>
      </c>
      <c r="B1" s="225"/>
      <c r="C1" s="225"/>
      <c r="D1" s="225"/>
      <c r="E1" s="225"/>
      <c r="F1" s="225"/>
      <c r="G1" s="225"/>
      <c r="H1" s="225"/>
      <c r="I1" s="225"/>
      <c r="J1" s="225"/>
      <c r="K1" s="59" t="s">
        <v>9</v>
      </c>
      <c r="L1" s="6"/>
      <c r="M1" s="6"/>
      <c r="N1" s="6"/>
      <c r="O1" s="6"/>
      <c r="P1" s="6"/>
      <c r="Q1" s="6"/>
      <c r="R1" s="6"/>
    </row>
    <row r="2" spans="1:18" ht="15" x14ac:dyDescent="0.2">
      <c r="A2" s="226" t="s">
        <v>148</v>
      </c>
      <c r="B2" s="226"/>
      <c r="C2" s="226"/>
      <c r="D2" s="226"/>
      <c r="E2" s="226"/>
      <c r="F2" s="226"/>
      <c r="G2" s="226"/>
      <c r="H2" s="226"/>
      <c r="I2" s="226"/>
      <c r="J2" s="226"/>
      <c r="K2" s="59" t="s">
        <v>9</v>
      </c>
      <c r="L2" s="7"/>
      <c r="M2" s="7"/>
      <c r="N2" s="7"/>
      <c r="O2" s="7"/>
      <c r="P2" s="7"/>
      <c r="Q2" s="7"/>
      <c r="R2" s="7"/>
    </row>
    <row r="3" spans="1:18" x14ac:dyDescent="0.2">
      <c r="A3" s="235" t="s">
        <v>1</v>
      </c>
      <c r="B3" s="235"/>
      <c r="C3" s="235"/>
      <c r="D3" s="235"/>
      <c r="E3" s="235"/>
      <c r="F3" s="235"/>
      <c r="G3" s="235"/>
      <c r="H3" s="235"/>
      <c r="I3" s="235"/>
      <c r="J3" s="235"/>
      <c r="K3" s="59" t="s">
        <v>9</v>
      </c>
      <c r="L3" s="10"/>
      <c r="M3" s="10"/>
      <c r="N3" s="10"/>
      <c r="O3" s="10"/>
      <c r="P3" s="10"/>
      <c r="Q3" s="10"/>
      <c r="R3" s="10"/>
    </row>
    <row r="4" spans="1:18" x14ac:dyDescent="0.2">
      <c r="A4" s="222" t="s">
        <v>2</v>
      </c>
      <c r="B4" s="222"/>
      <c r="C4" s="222"/>
      <c r="D4" s="222"/>
      <c r="E4" s="222"/>
      <c r="F4" s="222"/>
      <c r="G4" s="222"/>
      <c r="H4" s="222"/>
      <c r="I4" s="222"/>
      <c r="J4" s="222"/>
      <c r="K4" s="59" t="s">
        <v>9</v>
      </c>
      <c r="L4" s="8"/>
      <c r="M4" s="8"/>
      <c r="N4" s="8"/>
      <c r="O4" s="8"/>
      <c r="P4" s="8"/>
      <c r="Q4" s="8"/>
      <c r="R4" s="8"/>
    </row>
    <row r="5" spans="1:18" x14ac:dyDescent="0.2">
      <c r="A5" s="222"/>
      <c r="B5" s="222"/>
      <c r="C5" s="222"/>
      <c r="D5" s="222"/>
      <c r="E5" s="222"/>
      <c r="F5" s="222"/>
      <c r="G5" s="222"/>
      <c r="H5" s="222"/>
      <c r="I5" s="222"/>
      <c r="J5" s="222"/>
      <c r="K5" s="59" t="s">
        <v>9</v>
      </c>
      <c r="L5" s="8"/>
      <c r="M5" s="8"/>
      <c r="N5" s="8"/>
      <c r="O5" s="8"/>
      <c r="P5" s="8"/>
      <c r="Q5" s="8"/>
      <c r="R5" s="8"/>
    </row>
    <row r="6" spans="1:18" ht="15" thickBot="1" x14ac:dyDescent="0.25">
      <c r="A6" s="222"/>
      <c r="B6" s="222"/>
      <c r="C6" s="222"/>
      <c r="D6" s="222"/>
      <c r="E6" s="222"/>
      <c r="F6" s="222"/>
      <c r="G6" s="222"/>
      <c r="H6" s="222"/>
      <c r="I6" s="222"/>
      <c r="J6" s="222"/>
      <c r="K6" s="59" t="s">
        <v>9</v>
      </c>
      <c r="L6" s="8"/>
      <c r="M6" s="8"/>
      <c r="N6" s="8"/>
      <c r="O6" s="8"/>
      <c r="P6" s="8"/>
      <c r="Q6" s="8"/>
      <c r="R6" s="8"/>
    </row>
    <row r="7" spans="1:18" s="21" customFormat="1" ht="48" customHeight="1" x14ac:dyDescent="0.2">
      <c r="A7" s="231" t="s">
        <v>44</v>
      </c>
      <c r="B7" s="274" t="s">
        <v>147</v>
      </c>
      <c r="C7" s="275"/>
      <c r="D7" s="274" t="s">
        <v>149</v>
      </c>
      <c r="E7" s="275"/>
      <c r="F7" s="276" t="s">
        <v>130</v>
      </c>
      <c r="G7" s="265"/>
      <c r="H7" s="265"/>
      <c r="I7" s="265"/>
      <c r="J7" s="277"/>
      <c r="K7" s="59" t="s">
        <v>9</v>
      </c>
    </row>
    <row r="8" spans="1:18" s="21" customFormat="1" ht="28.5" x14ac:dyDescent="0.2">
      <c r="A8" s="233"/>
      <c r="B8" s="175" t="s">
        <v>3</v>
      </c>
      <c r="C8" s="60" t="s">
        <v>40</v>
      </c>
      <c r="D8" s="175" t="s">
        <v>3</v>
      </c>
      <c r="E8" s="60" t="s">
        <v>40</v>
      </c>
      <c r="F8" s="60" t="s">
        <v>43</v>
      </c>
      <c r="G8" s="60" t="s">
        <v>17</v>
      </c>
      <c r="H8" s="111" t="s">
        <v>18</v>
      </c>
      <c r="I8" s="60" t="s">
        <v>62</v>
      </c>
      <c r="J8" s="61" t="s">
        <v>63</v>
      </c>
      <c r="K8" s="59" t="s">
        <v>9</v>
      </c>
    </row>
    <row r="9" spans="1:18" x14ac:dyDescent="0.2">
      <c r="A9" s="62" t="s">
        <v>61</v>
      </c>
      <c r="B9" s="176">
        <v>431</v>
      </c>
      <c r="C9" s="112">
        <v>1</v>
      </c>
      <c r="D9" s="176">
        <v>524</v>
      </c>
      <c r="E9" s="112">
        <v>1</v>
      </c>
      <c r="F9" s="112">
        <v>0</v>
      </c>
      <c r="G9" s="112">
        <v>0</v>
      </c>
      <c r="H9" s="112">
        <v>0</v>
      </c>
      <c r="I9" s="112">
        <f>D9+F9+G9+H9</f>
        <v>524</v>
      </c>
      <c r="J9" s="113">
        <v>1</v>
      </c>
      <c r="K9" s="59" t="s">
        <v>9</v>
      </c>
    </row>
    <row r="10" spans="1:18" x14ac:dyDescent="0.2">
      <c r="A10" s="98" t="s">
        <v>60</v>
      </c>
      <c r="B10" s="177">
        <v>26</v>
      </c>
      <c r="C10" s="126">
        <v>0</v>
      </c>
      <c r="D10" s="177">
        <v>26</v>
      </c>
      <c r="E10" s="126">
        <v>0</v>
      </c>
      <c r="F10" s="126">
        <v>0</v>
      </c>
      <c r="G10" s="126">
        <v>0</v>
      </c>
      <c r="H10" s="126">
        <v>0</v>
      </c>
      <c r="I10" s="126">
        <f t="shared" ref="I10:I30" si="0">D10+F10+G10+H10</f>
        <v>26</v>
      </c>
      <c r="J10" s="127">
        <v>0</v>
      </c>
      <c r="K10" s="59" t="s">
        <v>9</v>
      </c>
    </row>
    <row r="11" spans="1:18" x14ac:dyDescent="0.2">
      <c r="A11" s="63" t="s">
        <v>45</v>
      </c>
      <c r="B11" s="178">
        <v>180</v>
      </c>
      <c r="C11" s="124">
        <v>0</v>
      </c>
      <c r="D11" s="178">
        <v>180</v>
      </c>
      <c r="E11" s="124">
        <v>0</v>
      </c>
      <c r="F11" s="124">
        <v>0</v>
      </c>
      <c r="G11" s="124">
        <v>0</v>
      </c>
      <c r="H11" s="124">
        <v>0</v>
      </c>
      <c r="I11" s="124">
        <f t="shared" si="0"/>
        <v>180</v>
      </c>
      <c r="J11" s="125">
        <v>0</v>
      </c>
      <c r="K11" s="59" t="s">
        <v>9</v>
      </c>
    </row>
    <row r="12" spans="1:18" x14ac:dyDescent="0.2">
      <c r="A12" s="64" t="s">
        <v>46</v>
      </c>
      <c r="B12" s="146">
        <v>61</v>
      </c>
      <c r="C12" s="23">
        <v>0</v>
      </c>
      <c r="D12" s="146">
        <v>61</v>
      </c>
      <c r="E12" s="23">
        <v>0</v>
      </c>
      <c r="F12" s="23">
        <v>0</v>
      </c>
      <c r="G12" s="23">
        <v>0</v>
      </c>
      <c r="H12" s="23">
        <v>0</v>
      </c>
      <c r="I12" s="23">
        <f t="shared" si="0"/>
        <v>61</v>
      </c>
      <c r="J12" s="114">
        <v>0</v>
      </c>
      <c r="K12" s="59" t="s">
        <v>9</v>
      </c>
    </row>
    <row r="13" spans="1:18" x14ac:dyDescent="0.2">
      <c r="A13" s="64" t="s">
        <v>47</v>
      </c>
      <c r="B13" s="146">
        <v>545</v>
      </c>
      <c r="C13" s="23">
        <v>0</v>
      </c>
      <c r="D13" s="146">
        <v>545</v>
      </c>
      <c r="E13" s="23">
        <v>0</v>
      </c>
      <c r="F13" s="23">
        <v>0</v>
      </c>
      <c r="G13" s="23">
        <v>0</v>
      </c>
      <c r="H13" s="23">
        <v>0</v>
      </c>
      <c r="I13" s="23">
        <f t="shared" si="0"/>
        <v>545</v>
      </c>
      <c r="J13" s="114">
        <v>0</v>
      </c>
      <c r="K13" s="59" t="s">
        <v>9</v>
      </c>
    </row>
    <row r="14" spans="1:18" x14ac:dyDescent="0.2">
      <c r="A14" s="64" t="s">
        <v>48</v>
      </c>
      <c r="B14" s="146">
        <v>125</v>
      </c>
      <c r="C14" s="23">
        <v>0</v>
      </c>
      <c r="D14" s="146">
        <v>125</v>
      </c>
      <c r="E14" s="23">
        <v>0</v>
      </c>
      <c r="F14" s="23">
        <v>0</v>
      </c>
      <c r="G14" s="23">
        <v>0</v>
      </c>
      <c r="H14" s="23">
        <v>0</v>
      </c>
      <c r="I14" s="23">
        <f t="shared" si="0"/>
        <v>125</v>
      </c>
      <c r="J14" s="114">
        <v>0</v>
      </c>
      <c r="K14" s="59" t="s">
        <v>9</v>
      </c>
    </row>
    <row r="15" spans="1:18" x14ac:dyDescent="0.2">
      <c r="A15" s="64" t="s">
        <v>49</v>
      </c>
      <c r="B15" s="146">
        <v>81</v>
      </c>
      <c r="C15" s="23">
        <v>0</v>
      </c>
      <c r="D15" s="146">
        <v>81</v>
      </c>
      <c r="E15" s="23">
        <v>0</v>
      </c>
      <c r="F15" s="23">
        <v>0</v>
      </c>
      <c r="G15" s="23">
        <v>0</v>
      </c>
      <c r="H15" s="23">
        <v>0</v>
      </c>
      <c r="I15" s="23">
        <f t="shared" si="0"/>
        <v>81</v>
      </c>
      <c r="J15" s="114">
        <v>0</v>
      </c>
      <c r="K15" s="59" t="s">
        <v>9</v>
      </c>
    </row>
    <row r="16" spans="1:18" x14ac:dyDescent="0.2">
      <c r="A16" s="64" t="s">
        <v>50</v>
      </c>
      <c r="B16" s="146">
        <v>60</v>
      </c>
      <c r="C16" s="23">
        <v>0</v>
      </c>
      <c r="D16" s="146">
        <v>60</v>
      </c>
      <c r="E16" s="23">
        <v>0</v>
      </c>
      <c r="F16" s="23">
        <v>0</v>
      </c>
      <c r="G16" s="23">
        <v>0</v>
      </c>
      <c r="H16" s="23">
        <v>0</v>
      </c>
      <c r="I16" s="23">
        <f t="shared" si="0"/>
        <v>60</v>
      </c>
      <c r="J16" s="114">
        <v>0</v>
      </c>
      <c r="K16" s="59" t="s">
        <v>9</v>
      </c>
    </row>
    <row r="17" spans="1:11" x14ac:dyDescent="0.2">
      <c r="A17" s="64" t="s">
        <v>51</v>
      </c>
      <c r="B17" s="146">
        <v>38</v>
      </c>
      <c r="C17" s="23">
        <v>0</v>
      </c>
      <c r="D17" s="146">
        <v>38</v>
      </c>
      <c r="E17" s="23">
        <v>0</v>
      </c>
      <c r="F17" s="23">
        <v>0</v>
      </c>
      <c r="G17" s="23">
        <v>0</v>
      </c>
      <c r="H17" s="23">
        <v>0</v>
      </c>
      <c r="I17" s="23">
        <f t="shared" si="0"/>
        <v>38</v>
      </c>
      <c r="J17" s="114">
        <v>0</v>
      </c>
      <c r="K17" s="59" t="s">
        <v>9</v>
      </c>
    </row>
    <row r="18" spans="1:11" x14ac:dyDescent="0.2">
      <c r="A18" s="64" t="s">
        <v>52</v>
      </c>
      <c r="B18" s="146">
        <v>34</v>
      </c>
      <c r="C18" s="23">
        <v>0</v>
      </c>
      <c r="D18" s="146">
        <v>34</v>
      </c>
      <c r="E18" s="23">
        <v>0</v>
      </c>
      <c r="F18" s="23">
        <v>0</v>
      </c>
      <c r="G18" s="23">
        <v>0</v>
      </c>
      <c r="H18" s="23">
        <v>0</v>
      </c>
      <c r="I18" s="23">
        <f t="shared" si="0"/>
        <v>34</v>
      </c>
      <c r="J18" s="114">
        <v>0</v>
      </c>
      <c r="K18" s="59" t="s">
        <v>9</v>
      </c>
    </row>
    <row r="19" spans="1:11" x14ac:dyDescent="0.2">
      <c r="A19" s="64" t="s">
        <v>53</v>
      </c>
      <c r="B19" s="146">
        <v>0</v>
      </c>
      <c r="C19" s="23">
        <v>0</v>
      </c>
      <c r="D19" s="146">
        <v>0</v>
      </c>
      <c r="E19" s="23">
        <v>0</v>
      </c>
      <c r="F19" s="23">
        <v>0</v>
      </c>
      <c r="G19" s="23">
        <v>0</v>
      </c>
      <c r="H19" s="23">
        <v>0</v>
      </c>
      <c r="I19" s="23">
        <f t="shared" si="0"/>
        <v>0</v>
      </c>
      <c r="J19" s="114">
        <v>0</v>
      </c>
      <c r="K19" s="59" t="s">
        <v>9</v>
      </c>
    </row>
    <row r="20" spans="1:11" x14ac:dyDescent="0.2">
      <c r="A20" s="64" t="s">
        <v>54</v>
      </c>
      <c r="B20" s="146">
        <v>1</v>
      </c>
      <c r="C20" s="23">
        <v>0</v>
      </c>
      <c r="D20" s="146">
        <v>1</v>
      </c>
      <c r="E20" s="23">
        <v>0</v>
      </c>
      <c r="F20" s="23">
        <v>0</v>
      </c>
      <c r="G20" s="23">
        <v>0</v>
      </c>
      <c r="H20" s="23">
        <v>0</v>
      </c>
      <c r="I20" s="23">
        <f t="shared" si="0"/>
        <v>1</v>
      </c>
      <c r="J20" s="114">
        <v>0</v>
      </c>
      <c r="K20" s="59" t="s">
        <v>9</v>
      </c>
    </row>
    <row r="21" spans="1:11" x14ac:dyDescent="0.2">
      <c r="A21" s="174" t="s">
        <v>166</v>
      </c>
      <c r="B21" s="146">
        <v>797</v>
      </c>
      <c r="C21" s="23">
        <v>0</v>
      </c>
      <c r="D21" s="146">
        <v>834</v>
      </c>
      <c r="E21" s="23">
        <v>0</v>
      </c>
      <c r="F21" s="23">
        <v>0</v>
      </c>
      <c r="G21" s="23">
        <v>0</v>
      </c>
      <c r="H21" s="23">
        <v>0</v>
      </c>
      <c r="I21" s="23">
        <f t="shared" si="0"/>
        <v>834</v>
      </c>
      <c r="J21" s="114">
        <v>0</v>
      </c>
      <c r="K21" s="59" t="s">
        <v>9</v>
      </c>
    </row>
    <row r="22" spans="1:11" x14ac:dyDescent="0.2">
      <c r="A22" s="64" t="s">
        <v>55</v>
      </c>
      <c r="B22" s="146">
        <v>35</v>
      </c>
      <c r="C22" s="23">
        <v>0</v>
      </c>
      <c r="D22" s="146">
        <v>35</v>
      </c>
      <c r="E22" s="23">
        <v>0</v>
      </c>
      <c r="F22" s="23">
        <v>0</v>
      </c>
      <c r="G22" s="23">
        <v>0</v>
      </c>
      <c r="H22" s="23">
        <v>0</v>
      </c>
      <c r="I22" s="23">
        <f t="shared" si="0"/>
        <v>35</v>
      </c>
      <c r="J22" s="114">
        <v>0</v>
      </c>
      <c r="K22" s="59" t="s">
        <v>9</v>
      </c>
    </row>
    <row r="23" spans="1:11" x14ac:dyDescent="0.2">
      <c r="A23" s="64" t="s">
        <v>56</v>
      </c>
      <c r="B23" s="146">
        <v>2451</v>
      </c>
      <c r="C23" s="23">
        <v>51</v>
      </c>
      <c r="D23" s="146">
        <v>2485</v>
      </c>
      <c r="E23" s="23">
        <v>51</v>
      </c>
      <c r="F23" s="23">
        <v>0</v>
      </c>
      <c r="G23" s="23">
        <v>0</v>
      </c>
      <c r="H23" s="23">
        <v>0</v>
      </c>
      <c r="I23" s="23">
        <f t="shared" si="0"/>
        <v>2485</v>
      </c>
      <c r="J23" s="114">
        <v>51</v>
      </c>
      <c r="K23" s="59" t="s">
        <v>9</v>
      </c>
    </row>
    <row r="24" spans="1:11" x14ac:dyDescent="0.2">
      <c r="A24" s="64" t="s">
        <v>57</v>
      </c>
      <c r="B24" s="146">
        <v>16</v>
      </c>
      <c r="C24" s="23">
        <v>0</v>
      </c>
      <c r="D24" s="146">
        <v>16</v>
      </c>
      <c r="E24" s="23">
        <v>0</v>
      </c>
      <c r="F24" s="23">
        <v>0</v>
      </c>
      <c r="G24" s="23">
        <v>0</v>
      </c>
      <c r="H24" s="23">
        <v>0</v>
      </c>
      <c r="I24" s="23">
        <f t="shared" si="0"/>
        <v>16</v>
      </c>
      <c r="J24" s="114">
        <v>0</v>
      </c>
      <c r="K24" s="59" t="s">
        <v>9</v>
      </c>
    </row>
    <row r="25" spans="1:11" x14ac:dyDescent="0.2">
      <c r="A25" s="64" t="s">
        <v>59</v>
      </c>
      <c r="B25" s="146">
        <v>56</v>
      </c>
      <c r="C25" s="23">
        <v>0</v>
      </c>
      <c r="D25" s="146">
        <v>56</v>
      </c>
      <c r="E25" s="23">
        <v>0</v>
      </c>
      <c r="F25" s="23">
        <v>0</v>
      </c>
      <c r="G25" s="23">
        <v>0</v>
      </c>
      <c r="H25" s="23">
        <v>0</v>
      </c>
      <c r="I25" s="23">
        <f t="shared" si="0"/>
        <v>56</v>
      </c>
      <c r="J25" s="114">
        <v>0</v>
      </c>
      <c r="K25" s="59" t="s">
        <v>9</v>
      </c>
    </row>
    <row r="26" spans="1:11" x14ac:dyDescent="0.2">
      <c r="A26" s="64" t="s">
        <v>58</v>
      </c>
      <c r="B26" s="146">
        <v>0</v>
      </c>
      <c r="C26" s="23">
        <v>0</v>
      </c>
      <c r="D26" s="146">
        <f t="shared" ref="D26" si="1">B26</f>
        <v>0</v>
      </c>
      <c r="E26" s="23">
        <v>0</v>
      </c>
      <c r="F26" s="23">
        <v>0</v>
      </c>
      <c r="G26" s="23">
        <v>0</v>
      </c>
      <c r="H26" s="23">
        <v>0</v>
      </c>
      <c r="I26" s="23">
        <f t="shared" si="0"/>
        <v>0</v>
      </c>
      <c r="J26" s="114">
        <v>0</v>
      </c>
      <c r="K26" s="59" t="s">
        <v>9</v>
      </c>
    </row>
    <row r="27" spans="1:11" ht="15" x14ac:dyDescent="0.25">
      <c r="A27" s="67" t="s">
        <v>11</v>
      </c>
      <c r="B27" s="117">
        <f t="shared" ref="B27:J27" si="2">SUM(B9:B26)</f>
        <v>4937</v>
      </c>
      <c r="C27" s="198">
        <f t="shared" si="2"/>
        <v>52</v>
      </c>
      <c r="D27" s="117">
        <f t="shared" si="2"/>
        <v>5101</v>
      </c>
      <c r="E27" s="117">
        <f t="shared" si="2"/>
        <v>52</v>
      </c>
      <c r="F27" s="117">
        <f t="shared" si="2"/>
        <v>0</v>
      </c>
      <c r="G27" s="117">
        <f t="shared" si="2"/>
        <v>0</v>
      </c>
      <c r="H27" s="117">
        <f t="shared" si="2"/>
        <v>0</v>
      </c>
      <c r="I27" s="117">
        <f t="shared" si="2"/>
        <v>5101</v>
      </c>
      <c r="J27" s="118">
        <f t="shared" si="2"/>
        <v>52</v>
      </c>
      <c r="K27" s="59" t="s">
        <v>9</v>
      </c>
    </row>
    <row r="28" spans="1:11" x14ac:dyDescent="0.2">
      <c r="A28" s="65" t="s">
        <v>64</v>
      </c>
      <c r="B28" s="178">
        <v>709</v>
      </c>
      <c r="C28" s="178">
        <v>1</v>
      </c>
      <c r="D28" s="178">
        <f t="shared" ref="D28:D30" si="3">B28</f>
        <v>709</v>
      </c>
      <c r="E28" s="124">
        <v>1</v>
      </c>
      <c r="F28" s="124">
        <v>0</v>
      </c>
      <c r="G28" s="124">
        <v>0</v>
      </c>
      <c r="H28" s="124">
        <f>SUM(H11:H27)</f>
        <v>0</v>
      </c>
      <c r="I28" s="124">
        <f t="shared" si="0"/>
        <v>709</v>
      </c>
      <c r="J28" s="125">
        <v>1</v>
      </c>
      <c r="K28" s="59" t="s">
        <v>9</v>
      </c>
    </row>
    <row r="29" spans="1:11" x14ac:dyDescent="0.2">
      <c r="A29" s="66" t="s">
        <v>65</v>
      </c>
      <c r="B29" s="146">
        <v>4199</v>
      </c>
      <c r="C29" s="146">
        <v>51</v>
      </c>
      <c r="D29" s="146">
        <v>4363</v>
      </c>
      <c r="E29" s="23">
        <v>51</v>
      </c>
      <c r="F29" s="23">
        <v>0</v>
      </c>
      <c r="G29" s="23">
        <v>0</v>
      </c>
      <c r="H29" s="23">
        <f>SUM(H12:H28)</f>
        <v>0</v>
      </c>
      <c r="I29" s="23">
        <f t="shared" si="0"/>
        <v>4363</v>
      </c>
      <c r="J29" s="114">
        <v>51</v>
      </c>
      <c r="K29" s="59" t="s">
        <v>9</v>
      </c>
    </row>
    <row r="30" spans="1:11" x14ac:dyDescent="0.2">
      <c r="A30" s="66" t="s">
        <v>66</v>
      </c>
      <c r="B30" s="146">
        <v>29</v>
      </c>
      <c r="C30" s="146">
        <v>0</v>
      </c>
      <c r="D30" s="146">
        <f t="shared" si="3"/>
        <v>29</v>
      </c>
      <c r="E30" s="23">
        <v>0</v>
      </c>
      <c r="F30" s="23">
        <v>0</v>
      </c>
      <c r="G30" s="23">
        <v>0</v>
      </c>
      <c r="H30" s="23">
        <f>SUM(H13:H29)</f>
        <v>0</v>
      </c>
      <c r="I30" s="23">
        <f t="shared" si="0"/>
        <v>29</v>
      </c>
      <c r="J30" s="114">
        <v>0</v>
      </c>
      <c r="K30" s="59" t="s">
        <v>9</v>
      </c>
    </row>
    <row r="31" spans="1:11" ht="15" x14ac:dyDescent="0.25">
      <c r="A31" s="67" t="s">
        <v>11</v>
      </c>
      <c r="B31" s="117">
        <f>SUM(B28:B30)</f>
        <v>4937</v>
      </c>
      <c r="C31" s="198">
        <f t="shared" ref="C31:J31" si="4">SUM(C28:C30)</f>
        <v>52</v>
      </c>
      <c r="D31" s="117">
        <f t="shared" si="4"/>
        <v>5101</v>
      </c>
      <c r="E31" s="117">
        <f t="shared" si="4"/>
        <v>52</v>
      </c>
      <c r="F31" s="117">
        <f t="shared" si="4"/>
        <v>0</v>
      </c>
      <c r="G31" s="117">
        <f t="shared" si="4"/>
        <v>0</v>
      </c>
      <c r="H31" s="117">
        <f t="shared" si="4"/>
        <v>0</v>
      </c>
      <c r="I31" s="117">
        <f t="shared" si="4"/>
        <v>5101</v>
      </c>
      <c r="J31" s="118">
        <f t="shared" si="4"/>
        <v>52</v>
      </c>
      <c r="K31" s="59" t="s">
        <v>9</v>
      </c>
    </row>
    <row r="32" spans="1:11" x14ac:dyDescent="0.2">
      <c r="A32" s="138"/>
      <c r="K32" s="59" t="s">
        <v>9</v>
      </c>
    </row>
    <row r="33" spans="1:11" x14ac:dyDescent="0.2">
      <c r="A33" s="138"/>
      <c r="K33" s="59" t="s">
        <v>10</v>
      </c>
    </row>
  </sheetData>
  <mergeCells count="10">
    <mergeCell ref="B7:C7"/>
    <mergeCell ref="D7:E7"/>
    <mergeCell ref="F7:J7"/>
    <mergeCell ref="A1:J1"/>
    <mergeCell ref="A2:J2"/>
    <mergeCell ref="A3:J3"/>
    <mergeCell ref="A4:J4"/>
    <mergeCell ref="A5:J5"/>
    <mergeCell ref="A7:A8"/>
    <mergeCell ref="A6:J6"/>
  </mergeCells>
  <printOptions horizontalCentered="1"/>
  <pageMargins left="0.7" right="0.7" top="0.75" bottom="0.75" header="0.3" footer="0.3"/>
  <pageSetup scale="71" orientation="landscape" r:id="rId1"/>
  <headerFooter>
    <oddHeader>&amp;L&amp;"Arial,Bold"&amp;12I. Detail of Permanent Positions by Category</oddHeader>
    <oddFooter>&amp;C&amp;"Arial,Regular"Exhibit I - Details of Permanent Positions by Category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A. Organization Chart</vt:lpstr>
      <vt:lpstr>B. Summ of Req.</vt:lpstr>
      <vt:lpstr>B. Summ of Req. by DU</vt:lpstr>
      <vt:lpstr>D. Strategic Goals &amp; Objectives</vt:lpstr>
      <vt:lpstr>E. ATB Justification</vt:lpstr>
      <vt:lpstr>F. 2013 Crosswalk</vt:lpstr>
      <vt:lpstr>G. 2014 Crosswalk</vt:lpstr>
      <vt:lpstr>H. Reimbursable Resources</vt:lpstr>
      <vt:lpstr>I. Permanent Positions</vt:lpstr>
      <vt:lpstr>K. Summary by OC </vt:lpstr>
      <vt:lpstr>'A. Organization Chart'!Print_Area</vt:lpstr>
      <vt:lpstr>'B. Summ of Req.'!Print_Area</vt:lpstr>
      <vt:lpstr>'B. Summ of Req. by DU'!Print_Area</vt:lpstr>
      <vt:lpstr>'D. Strategic Goals &amp; Objectives'!Print_Area</vt:lpstr>
      <vt:lpstr>'E. ATB Justification'!Print_Area</vt:lpstr>
      <vt:lpstr>'F. 2013 Crosswalk'!Print_Area</vt:lpstr>
      <vt:lpstr>'G. 2014 Crosswalk'!Print_Area</vt:lpstr>
      <vt:lpstr>'H. Reimbursable Resources'!Print_Area</vt:lpstr>
      <vt:lpstr>'I. Permanent Positions'!Print_Area</vt:lpstr>
      <vt:lpstr>'K. Summary by OC '!Print_Area</vt:lpstr>
      <vt:lpstr>'D. Strategic Goals &amp; Objectives'!Print_Titles</vt:lpstr>
      <vt:lpstr>'E. ATB Justification'!Print_Titles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2014-03-07T17:38:39Z</cp:lastPrinted>
  <dcterms:created xsi:type="dcterms:W3CDTF">2012-12-06T16:08:32Z</dcterms:created>
  <dcterms:modified xsi:type="dcterms:W3CDTF">2014-03-07T17:38:42Z</dcterms:modified>
</cp:coreProperties>
</file>