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35" yWindow="165" windowWidth="19440" windowHeight="11640" tabRatio="806"/>
  </bookViews>
  <sheets>
    <sheet name="A. Organization Chart" sheetId="23" r:id="rId1"/>
    <sheet name="B. Summ of Req.-S&amp;E" sheetId="70" r:id="rId2"/>
    <sheet name="B. Summ of Req. by DU-S&amp;E" sheetId="71" r:id="rId3"/>
    <sheet name="B. Summ of Req.-DCFA" sheetId="72" r:id="rId4"/>
    <sheet name="B. Summ of Req. by DU-DCFA" sheetId="73" r:id="rId5"/>
    <sheet name="C. Program Changes by DU - S&amp;E" sheetId="74" r:id="rId6"/>
    <sheet name="D. Strategic Goals &amp; Obj-S&amp;E" sheetId="75" r:id="rId7"/>
    <sheet name="D. Strategic Goals &amp; Obj-DCFA" sheetId="76" r:id="rId8"/>
    <sheet name="E. ATB Justification-S&amp;E" sheetId="77" r:id="rId9"/>
    <sheet name="E. ATB Justification-DCFA" sheetId="78" r:id="rId10"/>
    <sheet name="F. 2013 Crosswalk - S&amp;E" sheetId="79" r:id="rId11"/>
    <sheet name="F. 2013 Crosswalk - DCFA" sheetId="80" r:id="rId12"/>
    <sheet name="G. 2014 Crosswalk - S&amp;E" sheetId="81" r:id="rId13"/>
    <sheet name="G. 2014 Crosswalk - DCFA" sheetId="82" r:id="rId14"/>
    <sheet name="H. Reimbursable Resources-S&amp;E" sheetId="83" r:id="rId15"/>
    <sheet name="I. Permanent Positions - S&amp;E" sheetId="85" r:id="rId16"/>
    <sheet name="I. Permanent Positions - DCFA" sheetId="84" r:id="rId17"/>
    <sheet name="J. Financial Analysis-S&amp;E" sheetId="86" r:id="rId18"/>
    <sheet name="K. Summary by OC-S&amp;E" sheetId="87" r:id="rId19"/>
    <sheet name="K. Summary by OC-DCFA" sheetId="88" r:id="rId20"/>
    <sheet name="L. Studies" sheetId="89" r:id="rId21"/>
    <sheet name="M. DCFA Financial Analysis" sheetId="90" r:id="rId22"/>
  </sheets>
  <definedNames>
    <definedName name="_xlnm.Print_Area" localSheetId="0">'A. Organization Chart'!$A$1:$M$29</definedName>
    <definedName name="_xlnm.Print_Area" localSheetId="4">'B. Summ of Req. by DU-DCFA'!$A$1:$M$34</definedName>
    <definedName name="_xlnm.Print_Area" localSheetId="2">'B. Summ of Req. by DU-S&amp;E'!$A$1:$M$38</definedName>
    <definedName name="_xlnm.Print_Area" localSheetId="3">'B. Summ of Req.-DCFA'!$A$1:$D$33</definedName>
    <definedName name="_xlnm.Print_Area" localSheetId="1">'B. Summ of Req.-S&amp;E'!$A$1:$D$37</definedName>
    <definedName name="_xlnm.Print_Area" localSheetId="5">'C. Program Changes by DU - S&amp;E'!$A$1:$N$34</definedName>
    <definedName name="_xlnm.Print_Area" localSheetId="7">'D. Strategic Goals &amp; Obj-DCFA'!$A$1:$N$19</definedName>
    <definedName name="_xlnm.Print_Area" localSheetId="6">'D. Strategic Goals &amp; Obj-S&amp;E'!$A$1:$N$25</definedName>
    <definedName name="_xlnm.Print_Area" localSheetId="9">'E. ATB Justification-DCFA'!$A$1:$G$31</definedName>
    <definedName name="_xlnm.Print_Area" localSheetId="8">'E. ATB Justification-S&amp;E'!$A$1:$G$35</definedName>
    <definedName name="_xlnm.Print_Area" localSheetId="11">'F. 2013 Crosswalk - DCFA'!$A$1:$L$26</definedName>
    <definedName name="_xlnm.Print_Area" localSheetId="10">'F. 2013 Crosswalk - S&amp;E'!$A$1:$R$31</definedName>
    <definedName name="_xlnm.Print_Area" localSheetId="13">'G. 2014 Crosswalk - DCFA'!$A$1:$O$26</definedName>
    <definedName name="_xlnm.Print_Area" localSheetId="12">'G. 2014 Crosswalk - S&amp;E'!$A$1:$L$30</definedName>
    <definedName name="_xlnm.Print_Area" localSheetId="14">'H. Reimbursable Resources-S&amp;E'!$A$1:$M$28</definedName>
    <definedName name="_xlnm.Print_Area" localSheetId="16">'I. Permanent Positions - DCFA'!$A$1:$J$35</definedName>
    <definedName name="_xlnm.Print_Area" localSheetId="15">'I. Permanent Positions - S&amp;E'!$A$1:$J$40</definedName>
    <definedName name="_xlnm.Print_Area" localSheetId="17">'J. Financial Analysis-S&amp;E'!$A$1:$E$85</definedName>
    <definedName name="_xlnm.Print_Area" localSheetId="19">'K. Summary by OC-DCFA'!$A$1:$I$50</definedName>
    <definedName name="_xlnm.Print_Area" localSheetId="18">'K. Summary by OC-S&amp;E'!$A$1:$I$49</definedName>
    <definedName name="_xlnm.Print_Area" localSheetId="20">'L. Studies'!$A$1:$P$10</definedName>
    <definedName name="_xlnm.Print_Area" localSheetId="21">'M. DCFA Financial Analysis'!$A$1:$N$29</definedName>
    <definedName name="_xlnm.Print_Area">#REF!</definedName>
    <definedName name="_xlnm.Print_Titles" localSheetId="7">'D. Strategic Goals &amp; Obj-DCFA'!$1:$8</definedName>
    <definedName name="_xlnm.Print_Titles" localSheetId="6">'D. Strategic Goals &amp; Obj-S&amp;E'!$1:$8</definedName>
    <definedName name="_xlnm.Print_Titles" localSheetId="9">'E. ATB Justification-DCFA'!$1:$6</definedName>
    <definedName name="_xlnm.Print_Titles" localSheetId="8">'E. ATB Justification-S&amp;E'!$1:$6</definedName>
    <definedName name="_xlnm.Print_Titles" localSheetId="17">'J. Financial Analysis-S&amp;E'!$1:$5</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 name="Z_813CAA79_4F95_4F45_9A26_39BE18E37FFC_.wvu.PrintArea" localSheetId="20" hidden="1">'L. Studies'!#REF!</definedName>
  </definedNames>
  <calcPr calcId="145621"/>
</workbook>
</file>

<file path=xl/calcChain.xml><?xml version="1.0" encoding="utf-8"?>
<calcChain xmlns="http://schemas.openxmlformats.org/spreadsheetml/2006/main">
  <c r="D15" i="90" l="1"/>
  <c r="E15" i="90"/>
  <c r="E18" i="90" s="1"/>
  <c r="H15" i="90"/>
  <c r="J15" i="90"/>
  <c r="K15" i="90"/>
  <c r="M15" i="90"/>
  <c r="N15" i="90"/>
  <c r="C18" i="90"/>
  <c r="D18" i="90"/>
  <c r="F18" i="90"/>
  <c r="G18" i="90"/>
  <c r="H18" i="90"/>
  <c r="I18" i="90"/>
  <c r="J18" i="90"/>
  <c r="K18" i="90"/>
  <c r="L18" i="90"/>
  <c r="M18" i="90"/>
  <c r="N18" i="90"/>
  <c r="M20" i="90"/>
  <c r="N20" i="90" s="1"/>
  <c r="N22" i="90"/>
  <c r="K23" i="90"/>
  <c r="M23" i="90"/>
  <c r="C24" i="90"/>
  <c r="D24" i="90"/>
  <c r="E24" i="90"/>
  <c r="F24" i="90"/>
  <c r="G24" i="90"/>
  <c r="H24" i="90"/>
  <c r="I24" i="90"/>
  <c r="J24" i="90"/>
  <c r="K24" i="90"/>
  <c r="M13" i="90"/>
  <c r="M26" i="90"/>
  <c r="N26" i="90"/>
  <c r="C28" i="90"/>
  <c r="D11" i="90" s="1"/>
  <c r="D28" i="90" s="1"/>
  <c r="E11" i="90" s="1"/>
  <c r="E28" i="90" s="1"/>
  <c r="F11" i="90" s="1"/>
  <c r="F28" i="90" s="1"/>
  <c r="G11" i="90" s="1"/>
  <c r="G28" i="90" s="1"/>
  <c r="H11" i="90" s="1"/>
  <c r="H28" i="90" s="1"/>
  <c r="I11" i="90" s="1"/>
  <c r="I28" i="90" s="1"/>
  <c r="J11" i="90" s="1"/>
  <c r="J28" i="90" s="1"/>
  <c r="K11" i="90" s="1"/>
  <c r="K28" i="90" s="1"/>
  <c r="L11" i="90" s="1"/>
  <c r="M24" i="90" l="1"/>
  <c r="L24" i="90"/>
  <c r="L28" i="90" s="1"/>
  <c r="N23" i="90"/>
  <c r="N24" i="90" s="1"/>
  <c r="I8" i="88"/>
  <c r="H9" i="88"/>
  <c r="I10" i="88"/>
  <c r="H11" i="88"/>
  <c r="I11" i="88"/>
  <c r="D10" i="88"/>
  <c r="H12" i="88"/>
  <c r="I12" i="88"/>
  <c r="I13" i="88"/>
  <c r="H13" i="88"/>
  <c r="C14" i="88"/>
  <c r="E14" i="88"/>
  <c r="G14" i="88"/>
  <c r="G37" i="88" s="1"/>
  <c r="I17" i="88"/>
  <c r="I21" i="88"/>
  <c r="I25" i="88"/>
  <c r="I29" i="88"/>
  <c r="I33" i="88"/>
  <c r="I35" i="88"/>
  <c r="I36" i="88"/>
  <c r="C37" i="88"/>
  <c r="C38" i="88"/>
  <c r="E38" i="88"/>
  <c r="G38" i="88"/>
  <c r="I39" i="88"/>
  <c r="C40" i="88"/>
  <c r="E40" i="88"/>
  <c r="G40" i="88"/>
  <c r="E41" i="88"/>
  <c r="I41" i="88" s="1"/>
  <c r="C43" i="88"/>
  <c r="E43" i="88"/>
  <c r="G43" i="88"/>
  <c r="I44" i="88"/>
  <c r="B45" i="88"/>
  <c r="D45" i="88"/>
  <c r="F45" i="88"/>
  <c r="H45" i="88"/>
  <c r="H47" i="88"/>
  <c r="I49" i="88"/>
  <c r="I50" i="88"/>
  <c r="M11" i="90" l="1"/>
  <c r="C42" i="88"/>
  <c r="C45" i="88" s="1"/>
  <c r="I40" i="88"/>
  <c r="G45" i="88"/>
  <c r="M28" i="90"/>
  <c r="B10" i="88"/>
  <c r="B14" i="88" s="1"/>
  <c r="I34" i="88"/>
  <c r="I30" i="88"/>
  <c r="I26" i="88"/>
  <c r="I22" i="88"/>
  <c r="I18" i="88"/>
  <c r="I31" i="88"/>
  <c r="I27" i="88"/>
  <c r="I23" i="88"/>
  <c r="I19" i="88"/>
  <c r="E37" i="88"/>
  <c r="H8" i="88"/>
  <c r="I43" i="88"/>
  <c r="I38" i="88"/>
  <c r="I32" i="88"/>
  <c r="I28" i="88"/>
  <c r="I24" i="88"/>
  <c r="I20" i="88"/>
  <c r="I16" i="88"/>
  <c r="D14" i="88"/>
  <c r="I9" i="88"/>
  <c r="I14" i="88"/>
  <c r="F10" i="88"/>
  <c r="G48" i="87"/>
  <c r="I48" i="87" s="1"/>
  <c r="H46" i="87"/>
  <c r="H44" i="87"/>
  <c r="F44" i="87"/>
  <c r="D44" i="87"/>
  <c r="B44" i="87"/>
  <c r="I43" i="87"/>
  <c r="I42" i="87"/>
  <c r="I41" i="87"/>
  <c r="I40" i="87"/>
  <c r="I39" i="87"/>
  <c r="G38" i="87"/>
  <c r="I38" i="87" s="1"/>
  <c r="G37" i="87"/>
  <c r="I37" i="87" s="1"/>
  <c r="E37" i="87"/>
  <c r="I35" i="87"/>
  <c r="I34" i="87"/>
  <c r="I33" i="87"/>
  <c r="I32" i="87"/>
  <c r="I31" i="87"/>
  <c r="I30" i="87"/>
  <c r="I29" i="87"/>
  <c r="I28" i="87"/>
  <c r="I27" i="87"/>
  <c r="I26" i="87"/>
  <c r="I25" i="87"/>
  <c r="I24" i="87"/>
  <c r="I23" i="87"/>
  <c r="I22" i="87"/>
  <c r="I21" i="87"/>
  <c r="I20" i="87"/>
  <c r="I19" i="87"/>
  <c r="I18" i="87"/>
  <c r="I17" i="87"/>
  <c r="I16" i="87"/>
  <c r="H13" i="87"/>
  <c r="I13" i="87"/>
  <c r="I12" i="87"/>
  <c r="H12" i="87"/>
  <c r="I11" i="87"/>
  <c r="H11" i="87"/>
  <c r="D10" i="87"/>
  <c r="I10" i="87"/>
  <c r="F10" i="87"/>
  <c r="B10" i="87"/>
  <c r="B14" i="87" s="1"/>
  <c r="H9" i="87"/>
  <c r="I9" i="87"/>
  <c r="I8" i="87"/>
  <c r="F14" i="87"/>
  <c r="E14" i="87"/>
  <c r="E36" i="87" s="1"/>
  <c r="E44" i="87" s="1"/>
  <c r="C14" i="87"/>
  <c r="C36" i="87" s="1"/>
  <c r="C44" i="87" s="1"/>
  <c r="N11" i="90" l="1"/>
  <c r="N28" i="90" s="1"/>
  <c r="E42" i="88"/>
  <c r="I42" i="88" s="1"/>
  <c r="I37" i="88"/>
  <c r="F14" i="88"/>
  <c r="H10" i="88"/>
  <c r="H14" i="88" s="1"/>
  <c r="G49" i="87"/>
  <c r="E49" i="87"/>
  <c r="I14" i="87"/>
  <c r="I36" i="87" s="1"/>
  <c r="I44" i="87" s="1"/>
  <c r="H10" i="87"/>
  <c r="D14" i="87"/>
  <c r="G14" i="87"/>
  <c r="G36" i="87" s="1"/>
  <c r="G44" i="87" s="1"/>
  <c r="H8" i="87"/>
  <c r="I45" i="88" l="1"/>
  <c r="E45" i="88"/>
  <c r="H14" i="87"/>
  <c r="I49" i="87"/>
  <c r="B21" i="86" l="1"/>
  <c r="D21" i="86"/>
  <c r="D22" i="86" s="1"/>
  <c r="E21" i="86"/>
  <c r="C22" i="86"/>
  <c r="E22" i="86"/>
  <c r="C25" i="86"/>
  <c r="C44" i="86" s="1"/>
  <c r="E25" i="86"/>
  <c r="E44" i="86" s="1"/>
  <c r="B25" i="86"/>
  <c r="E67" i="86"/>
  <c r="E69" i="86"/>
  <c r="E71" i="86"/>
  <c r="E73" i="86"/>
  <c r="E75" i="86"/>
  <c r="E77" i="86"/>
  <c r="E79" i="86"/>
  <c r="E81" i="86"/>
  <c r="E83" i="86"/>
  <c r="B44" i="86"/>
  <c r="B62" i="86"/>
  <c r="D62" i="86"/>
  <c r="D63" i="86" s="1"/>
  <c r="E62" i="86"/>
  <c r="C63" i="86"/>
  <c r="E63" i="86"/>
  <c r="E64" i="86"/>
  <c r="B66" i="86"/>
  <c r="C66" i="86"/>
  <c r="C85" i="86" s="1"/>
  <c r="E68" i="86"/>
  <c r="E70" i="86"/>
  <c r="E72" i="86"/>
  <c r="E74" i="86"/>
  <c r="E76" i="86"/>
  <c r="E78" i="86"/>
  <c r="E80" i="86"/>
  <c r="E82" i="86"/>
  <c r="E84" i="86"/>
  <c r="B85" i="86"/>
  <c r="E65" i="86" l="1"/>
  <c r="E66" i="86" s="1"/>
  <c r="E85" i="86" s="1"/>
  <c r="D66" i="86"/>
  <c r="D85" i="86" s="1"/>
  <c r="D25" i="86"/>
  <c r="D44" i="86" s="1"/>
  <c r="D9" i="85"/>
  <c r="I9" i="85" s="1"/>
  <c r="B35" i="85"/>
  <c r="D11" i="85"/>
  <c r="I11" i="85" s="1"/>
  <c r="D12" i="85"/>
  <c r="I12" i="85"/>
  <c r="D13" i="85"/>
  <c r="I13" i="85" s="1"/>
  <c r="D14" i="85"/>
  <c r="I14" i="85" s="1"/>
  <c r="D15" i="85"/>
  <c r="I15" i="85" s="1"/>
  <c r="D16" i="85"/>
  <c r="I16" i="85" s="1"/>
  <c r="D17" i="85"/>
  <c r="I17" i="85" s="1"/>
  <c r="D18" i="85"/>
  <c r="I18" i="85" s="1"/>
  <c r="D19" i="85"/>
  <c r="I19" i="85" s="1"/>
  <c r="D20" i="85"/>
  <c r="I20" i="85" s="1"/>
  <c r="D21" i="85"/>
  <c r="I21" i="85" s="1"/>
  <c r="D22" i="85"/>
  <c r="I22" i="85" s="1"/>
  <c r="D23" i="85"/>
  <c r="I23" i="85" s="1"/>
  <c r="D24" i="85"/>
  <c r="I24" i="85" s="1"/>
  <c r="D25" i="85"/>
  <c r="I25" i="85" s="1"/>
  <c r="D26" i="85"/>
  <c r="I26" i="85" s="1"/>
  <c r="D27" i="85"/>
  <c r="I27" i="85" s="1"/>
  <c r="D28" i="85"/>
  <c r="I28" i="85" s="1"/>
  <c r="D29" i="85"/>
  <c r="I29" i="85" s="1"/>
  <c r="D30" i="85"/>
  <c r="I30" i="85" s="1"/>
  <c r="D31" i="85"/>
  <c r="I31" i="85" s="1"/>
  <c r="D32" i="85"/>
  <c r="I32" i="85" s="1"/>
  <c r="D33" i="85"/>
  <c r="I33" i="85" s="1"/>
  <c r="D34" i="85"/>
  <c r="I34" i="85" s="1"/>
  <c r="C35" i="85"/>
  <c r="E35" i="85"/>
  <c r="F35" i="85"/>
  <c r="G35" i="85"/>
  <c r="H35" i="85"/>
  <c r="J35" i="85"/>
  <c r="D36" i="85"/>
  <c r="H36" i="85"/>
  <c r="J39" i="85"/>
  <c r="D37" i="85"/>
  <c r="I37" i="85" s="1"/>
  <c r="E39" i="85"/>
  <c r="H37" i="85"/>
  <c r="D38" i="85"/>
  <c r="I38" i="85" s="1"/>
  <c r="H38" i="85"/>
  <c r="H39" i="85" s="1"/>
  <c r="C39" i="85"/>
  <c r="F39" i="85"/>
  <c r="G39" i="85"/>
  <c r="D39" i="85" l="1"/>
  <c r="B39" i="85"/>
  <c r="I36" i="85"/>
  <c r="I39" i="85" s="1"/>
  <c r="D10" i="85"/>
  <c r="D9" i="84"/>
  <c r="I9" i="84" s="1"/>
  <c r="D10" i="84"/>
  <c r="D11" i="84"/>
  <c r="I11" i="84" s="1"/>
  <c r="D12" i="84"/>
  <c r="I12" i="84" s="1"/>
  <c r="D13" i="84"/>
  <c r="I13" i="84"/>
  <c r="D14" i="84"/>
  <c r="I14" i="84" s="1"/>
  <c r="D15" i="84"/>
  <c r="I15" i="84" s="1"/>
  <c r="D16" i="84"/>
  <c r="I16" i="84" s="1"/>
  <c r="D17" i="84"/>
  <c r="I17" i="84" s="1"/>
  <c r="D18" i="84"/>
  <c r="I18" i="84" s="1"/>
  <c r="D19" i="84"/>
  <c r="I19" i="84" s="1"/>
  <c r="D20" i="84"/>
  <c r="I20" i="84" s="1"/>
  <c r="D21" i="84"/>
  <c r="I21" i="84" s="1"/>
  <c r="D22" i="84"/>
  <c r="I22" i="84" s="1"/>
  <c r="D23" i="84"/>
  <c r="I23" i="84" s="1"/>
  <c r="D24" i="84"/>
  <c r="I24" i="84"/>
  <c r="D25" i="84"/>
  <c r="I25" i="84" s="1"/>
  <c r="D26" i="84"/>
  <c r="I26" i="84" s="1"/>
  <c r="D27" i="84"/>
  <c r="I27" i="84" s="1"/>
  <c r="D28" i="84"/>
  <c r="I28" i="84" s="1"/>
  <c r="D29" i="84"/>
  <c r="I29" i="84" s="1"/>
  <c r="C30" i="84"/>
  <c r="E30" i="84"/>
  <c r="F30" i="84"/>
  <c r="G30" i="84"/>
  <c r="H30" i="84"/>
  <c r="J30" i="84"/>
  <c r="D31" i="84"/>
  <c r="H31" i="84"/>
  <c r="D32" i="84"/>
  <c r="I32" i="84" s="1"/>
  <c r="H32" i="84"/>
  <c r="D33" i="84"/>
  <c r="I33" i="84" s="1"/>
  <c r="H33" i="84"/>
  <c r="C34" i="84"/>
  <c r="E34" i="84"/>
  <c r="F34" i="84"/>
  <c r="G34" i="84"/>
  <c r="H34" i="84"/>
  <c r="J34" i="84"/>
  <c r="I10" i="85" l="1"/>
  <c r="I35" i="85" s="1"/>
  <c r="D35" i="85"/>
  <c r="D34" i="84"/>
  <c r="I31" i="84"/>
  <c r="I34" i="84" s="1"/>
  <c r="B34" i="84"/>
  <c r="B30" i="84"/>
  <c r="D30" i="84"/>
  <c r="I10" i="84"/>
  <c r="I30" i="84" s="1"/>
  <c r="K26" i="83"/>
  <c r="M26" i="83"/>
  <c r="L26" i="83"/>
  <c r="K25" i="83"/>
  <c r="M25" i="83"/>
  <c r="L25" i="83"/>
  <c r="K24" i="83"/>
  <c r="M24" i="83"/>
  <c r="I27" i="83"/>
  <c r="H27" i="83"/>
  <c r="G27" i="83"/>
  <c r="F27" i="83"/>
  <c r="E27" i="83"/>
  <c r="D27" i="83"/>
  <c r="C27" i="83"/>
  <c r="B27" i="83"/>
  <c r="K19" i="83"/>
  <c r="M19" i="83"/>
  <c r="L19" i="83"/>
  <c r="K18" i="83"/>
  <c r="M18" i="83"/>
  <c r="L18" i="83"/>
  <c r="K17" i="83"/>
  <c r="M17" i="83"/>
  <c r="L17" i="83"/>
  <c r="K16" i="83"/>
  <c r="M16" i="83"/>
  <c r="L16" i="83"/>
  <c r="K15" i="83"/>
  <c r="M15" i="83"/>
  <c r="L15" i="83"/>
  <c r="K14" i="83"/>
  <c r="M14" i="83"/>
  <c r="L14" i="83"/>
  <c r="K13" i="83"/>
  <c r="M13" i="83"/>
  <c r="L13" i="83"/>
  <c r="K12" i="83"/>
  <c r="M12" i="83"/>
  <c r="L12" i="83"/>
  <c r="K11" i="83"/>
  <c r="M11" i="83"/>
  <c r="L11" i="83"/>
  <c r="L10" i="83"/>
  <c r="K10" i="83"/>
  <c r="M10" i="83"/>
  <c r="L9" i="83"/>
  <c r="K9" i="83"/>
  <c r="M9" i="83"/>
  <c r="I20" i="83"/>
  <c r="H20" i="83"/>
  <c r="G20" i="83"/>
  <c r="F20" i="83"/>
  <c r="E20" i="83"/>
  <c r="D20" i="83"/>
  <c r="C20" i="83"/>
  <c r="B20" i="83"/>
  <c r="K20" i="83" l="1"/>
  <c r="L20" i="83"/>
  <c r="K27" i="83"/>
  <c r="M20" i="83"/>
  <c r="M27" i="83"/>
  <c r="L24" i="83"/>
  <c r="L27" i="83" s="1"/>
  <c r="J20" i="83"/>
  <c r="J27" i="83"/>
  <c r="M9" i="82" l="1"/>
  <c r="M10" i="82" s="1"/>
  <c r="N9" i="82"/>
  <c r="N10" i="82" s="1"/>
  <c r="N14" i="82" s="1"/>
  <c r="D9" i="82"/>
  <c r="G9" i="82"/>
  <c r="G10" i="82" s="1"/>
  <c r="K9" i="82"/>
  <c r="K10" i="82" s="1"/>
  <c r="K14" i="82" s="1"/>
  <c r="K19" i="82" s="1"/>
  <c r="L9" i="82"/>
  <c r="L10" i="82" s="1"/>
  <c r="B10" i="82"/>
  <c r="E10" i="82"/>
  <c r="F10" i="82"/>
  <c r="F14" i="82" s="1"/>
  <c r="F19" i="82" s="1"/>
  <c r="H10" i="82"/>
  <c r="I10" i="82"/>
  <c r="J10" i="82"/>
  <c r="O11" i="82"/>
  <c r="N13" i="82"/>
  <c r="I14" i="82"/>
  <c r="N17" i="82"/>
  <c r="N18" i="82"/>
  <c r="I19" i="82"/>
  <c r="O9" i="82" l="1"/>
  <c r="O10" i="82" s="1"/>
  <c r="O12" i="82" s="1"/>
  <c r="C10" i="82"/>
  <c r="C14" i="82" s="1"/>
  <c r="C19" i="82" s="1"/>
  <c r="N19" i="82"/>
  <c r="D10" i="82"/>
  <c r="D12" i="82" s="1"/>
  <c r="J21" i="81"/>
  <c r="I21" i="81"/>
  <c r="H21" i="81"/>
  <c r="K20" i="81"/>
  <c r="K19" i="81"/>
  <c r="K15" i="81"/>
  <c r="L13" i="81"/>
  <c r="F12" i="81"/>
  <c r="F16" i="81" s="1"/>
  <c r="F21" i="81" s="1"/>
  <c r="E12" i="81"/>
  <c r="K11" i="81"/>
  <c r="J11" i="81"/>
  <c r="K10" i="81"/>
  <c r="J10" i="81"/>
  <c r="G12" i="81"/>
  <c r="G14" i="81" s="1"/>
  <c r="J9" i="81"/>
  <c r="C12" i="81" l="1"/>
  <c r="C16" i="81" s="1"/>
  <c r="C21" i="81" s="1"/>
  <c r="I12" i="81"/>
  <c r="I14" i="81" s="1"/>
  <c r="L9" i="81"/>
  <c r="L10" i="81"/>
  <c r="B12" i="81"/>
  <c r="L11" i="81"/>
  <c r="D12" i="81"/>
  <c r="D14" i="81" s="1"/>
  <c r="J12" i="81"/>
  <c r="J14" i="81" s="1"/>
  <c r="H12" i="81"/>
  <c r="H14" i="81" s="1"/>
  <c r="K9" i="81"/>
  <c r="K12" i="81" s="1"/>
  <c r="K16" i="81" s="1"/>
  <c r="K21" i="81" s="1"/>
  <c r="L14" i="81" l="1"/>
  <c r="L12" i="81"/>
  <c r="J9" i="80" l="1"/>
  <c r="J10" i="80" s="1"/>
  <c r="C10" i="80"/>
  <c r="C12" i="80" s="1"/>
  <c r="C17" i="80" s="1"/>
  <c r="D9" i="80"/>
  <c r="D10" i="80" s="1"/>
  <c r="H9" i="80"/>
  <c r="H10" i="80" s="1"/>
  <c r="I9" i="80"/>
  <c r="I10" i="80" s="1"/>
  <c r="K9" i="80"/>
  <c r="K10" i="80" s="1"/>
  <c r="K12" i="80" s="1"/>
  <c r="B10" i="80"/>
  <c r="E10" i="80"/>
  <c r="F10" i="80"/>
  <c r="F12" i="80" s="1"/>
  <c r="F17" i="80" s="1"/>
  <c r="K11" i="80"/>
  <c r="K15" i="80"/>
  <c r="K16" i="80"/>
  <c r="L9" i="80" l="1"/>
  <c r="L10" i="80" s="1"/>
  <c r="K17" i="80"/>
  <c r="G10" i="80"/>
  <c r="P9" i="79"/>
  <c r="Q9" i="79"/>
  <c r="P10" i="79"/>
  <c r="Q10" i="79"/>
  <c r="G12" i="79"/>
  <c r="O12" i="79"/>
  <c r="Q11" i="79"/>
  <c r="J11" i="79"/>
  <c r="D12" i="79"/>
  <c r="E12" i="79"/>
  <c r="F12" i="79"/>
  <c r="H12" i="79"/>
  <c r="I12" i="79"/>
  <c r="I14" i="79" s="1"/>
  <c r="I19" i="79" s="1"/>
  <c r="J12" i="79"/>
  <c r="K12" i="79"/>
  <c r="L12" i="79"/>
  <c r="N12" i="79"/>
  <c r="Q13" i="79"/>
  <c r="F14" i="79"/>
  <c r="F19" i="79" s="1"/>
  <c r="L14" i="79"/>
  <c r="L19" i="79" s="1"/>
  <c r="Q17" i="79"/>
  <c r="Q18" i="79"/>
  <c r="R11" i="79" l="1"/>
  <c r="B12" i="79"/>
  <c r="Q12" i="79"/>
  <c r="Q14" i="79"/>
  <c r="Q19" i="79" s="1"/>
  <c r="R9" i="79"/>
  <c r="C12" i="79"/>
  <c r="C14" i="79" s="1"/>
  <c r="C19" i="79" s="1"/>
  <c r="R10" i="79"/>
  <c r="P11" i="79"/>
  <c r="P12" i="79" s="1"/>
  <c r="M12" i="79"/>
  <c r="R12" i="79" s="1"/>
  <c r="G15" i="78" l="1"/>
  <c r="E15" i="78"/>
  <c r="F15" i="78"/>
  <c r="G19" i="78"/>
  <c r="E19" i="78"/>
  <c r="F19" i="78"/>
  <c r="G22" i="78"/>
  <c r="E22" i="78"/>
  <c r="F22" i="78"/>
  <c r="G29" i="78"/>
  <c r="E29" i="78"/>
  <c r="E30" i="78" s="1"/>
  <c r="F29" i="78"/>
  <c r="F30" i="78"/>
  <c r="G30" i="78" l="1"/>
  <c r="E15" i="77"/>
  <c r="F15" i="77"/>
  <c r="G15" i="77"/>
  <c r="G19" i="77"/>
  <c r="E19" i="77"/>
  <c r="F19" i="77"/>
  <c r="F23" i="77"/>
  <c r="E23" i="77"/>
  <c r="G23" i="77"/>
  <c r="G30" i="77"/>
  <c r="E30" i="77"/>
  <c r="E31" i="77" s="1"/>
  <c r="F30" i="77"/>
  <c r="F35" i="77"/>
  <c r="F31" i="77" l="1"/>
  <c r="G31" i="77"/>
  <c r="M10" i="76"/>
  <c r="N10" i="76"/>
  <c r="M11" i="76"/>
  <c r="N11" i="76"/>
  <c r="C16" i="76"/>
  <c r="C17" i="76" s="1"/>
  <c r="D16" i="76"/>
  <c r="D17" i="76" s="1"/>
  <c r="E16" i="76"/>
  <c r="E17" i="76" s="1"/>
  <c r="F16" i="76"/>
  <c r="F17" i="76" s="1"/>
  <c r="M12" i="76"/>
  <c r="M16" i="76" s="1"/>
  <c r="M17" i="76" s="1"/>
  <c r="N12" i="76"/>
  <c r="N16" i="76" s="1"/>
  <c r="N17" i="76" s="1"/>
  <c r="M13" i="76"/>
  <c r="N13" i="76"/>
  <c r="M14" i="76"/>
  <c r="N14" i="76"/>
  <c r="M15" i="76"/>
  <c r="N15" i="76"/>
  <c r="I16" i="76"/>
  <c r="J16" i="76"/>
  <c r="K16" i="76"/>
  <c r="L16" i="76"/>
  <c r="I17" i="76"/>
  <c r="J17" i="76"/>
  <c r="K17" i="76"/>
  <c r="L17" i="76"/>
  <c r="M11" i="75"/>
  <c r="N11" i="75"/>
  <c r="M12" i="75"/>
  <c r="M14" i="75" s="1"/>
  <c r="M23" i="75" s="1"/>
  <c r="N12" i="75"/>
  <c r="N14" i="75" s="1"/>
  <c r="N23" i="75" s="1"/>
  <c r="M13" i="75"/>
  <c r="N13" i="75"/>
  <c r="C14" i="75"/>
  <c r="C23" i="75" s="1"/>
  <c r="D14" i="75"/>
  <c r="D23" i="75" s="1"/>
  <c r="E14" i="75"/>
  <c r="F14" i="75"/>
  <c r="G14" i="75"/>
  <c r="G23" i="75" s="1"/>
  <c r="H14" i="75"/>
  <c r="H23" i="75" s="1"/>
  <c r="I14" i="75"/>
  <c r="J14" i="75"/>
  <c r="K14" i="75"/>
  <c r="K23" i="75" s="1"/>
  <c r="L14" i="75"/>
  <c r="L23" i="75" s="1"/>
  <c r="M16" i="75"/>
  <c r="N16" i="75"/>
  <c r="M17" i="75"/>
  <c r="N17" i="75"/>
  <c r="M19" i="75"/>
  <c r="N19" i="75"/>
  <c r="M20" i="75"/>
  <c r="N20" i="75"/>
  <c r="M21" i="75"/>
  <c r="N21" i="75"/>
  <c r="C22" i="75"/>
  <c r="D22" i="75"/>
  <c r="E22" i="75"/>
  <c r="F22" i="75"/>
  <c r="G22" i="75"/>
  <c r="H22" i="75"/>
  <c r="I22" i="75"/>
  <c r="J22" i="75"/>
  <c r="K22" i="75"/>
  <c r="L22" i="75"/>
  <c r="M22" i="75"/>
  <c r="N22" i="75"/>
  <c r="E23" i="75"/>
  <c r="F23" i="75"/>
  <c r="I23" i="75"/>
  <c r="J23" i="75"/>
  <c r="H16" i="76" l="1"/>
  <c r="H17" i="76" s="1"/>
  <c r="G16" i="76"/>
  <c r="G17" i="76" s="1"/>
  <c r="C12" i="74"/>
  <c r="D12" i="74"/>
  <c r="E12" i="74"/>
  <c r="F12" i="74"/>
  <c r="K12" i="74"/>
  <c r="L12" i="74"/>
  <c r="M12" i="74"/>
  <c r="N12" i="74"/>
  <c r="K16" i="74"/>
  <c r="L16" i="74"/>
  <c r="M16" i="74"/>
  <c r="N16" i="74"/>
  <c r="K17" i="74"/>
  <c r="L17" i="74"/>
  <c r="M17" i="74"/>
  <c r="N17" i="74"/>
  <c r="K18" i="74"/>
  <c r="L18" i="74"/>
  <c r="M18" i="74"/>
  <c r="N18" i="74"/>
  <c r="K19" i="74"/>
  <c r="L19" i="74"/>
  <c r="M19" i="74"/>
  <c r="N19" i="74"/>
  <c r="C20" i="74"/>
  <c r="D20" i="74"/>
  <c r="E20" i="74"/>
  <c r="F20" i="74"/>
  <c r="G20" i="74"/>
  <c r="H20" i="74"/>
  <c r="I20" i="74"/>
  <c r="J20" i="74"/>
  <c r="K20" i="74"/>
  <c r="L20" i="74"/>
  <c r="M20" i="74"/>
  <c r="N20" i="74"/>
  <c r="F26" i="74"/>
  <c r="N26" i="74"/>
  <c r="C26" i="74"/>
  <c r="D26" i="74"/>
  <c r="E26" i="74"/>
  <c r="K26" i="74"/>
  <c r="L26" i="74"/>
  <c r="M26" i="74"/>
  <c r="F32" i="74"/>
  <c r="K30" i="74"/>
  <c r="L30" i="74"/>
  <c r="M30" i="74"/>
  <c r="K31" i="74"/>
  <c r="L31" i="74"/>
  <c r="M31" i="74"/>
  <c r="N31" i="74"/>
  <c r="C32" i="74"/>
  <c r="D32" i="74"/>
  <c r="E32" i="74"/>
  <c r="G32" i="74"/>
  <c r="H32" i="74"/>
  <c r="I32" i="74"/>
  <c r="J32" i="74"/>
  <c r="K32" i="74"/>
  <c r="L32" i="74"/>
  <c r="M32" i="74"/>
  <c r="N30" i="74" l="1"/>
  <c r="N32" i="74" s="1"/>
  <c r="B10" i="73"/>
  <c r="D10" i="73"/>
  <c r="D12" i="73" s="1"/>
  <c r="F10" i="73"/>
  <c r="F14" i="73" s="1"/>
  <c r="H10" i="73"/>
  <c r="I10" i="73"/>
  <c r="I14" i="73" s="1"/>
  <c r="J10" i="73"/>
  <c r="J12" i="73" s="1"/>
  <c r="C10" i="73"/>
  <c r="C14" i="73" s="1"/>
  <c r="M11" i="73"/>
  <c r="L13" i="73"/>
  <c r="L17" i="73"/>
  <c r="I31" i="73" s="1"/>
  <c r="L18" i="73"/>
  <c r="I32" i="73" s="1"/>
  <c r="A23" i="73"/>
  <c r="B24" i="73"/>
  <c r="C24" i="73"/>
  <c r="C28" i="73" s="1"/>
  <c r="C33" i="73" s="1"/>
  <c r="D24" i="73"/>
  <c r="E24" i="73"/>
  <c r="F24" i="73"/>
  <c r="G24" i="73"/>
  <c r="G26" i="73" s="1"/>
  <c r="J25" i="73"/>
  <c r="D26" i="73"/>
  <c r="I27" i="73"/>
  <c r="F28" i="73"/>
  <c r="F33" i="73" s="1"/>
  <c r="B10" i="72"/>
  <c r="C10" i="72"/>
  <c r="B14" i="72"/>
  <c r="B23" i="72" s="1"/>
  <c r="B28" i="72" s="1"/>
  <c r="C14" i="72"/>
  <c r="D17" i="72"/>
  <c r="D18" i="72"/>
  <c r="D19" i="72"/>
  <c r="D20" i="72"/>
  <c r="B21" i="72"/>
  <c r="C21" i="72"/>
  <c r="C22" i="72" s="1"/>
  <c r="B22" i="72"/>
  <c r="B27" i="72"/>
  <c r="C27" i="72"/>
  <c r="D27" i="72"/>
  <c r="F19" i="73" l="1"/>
  <c r="M9" i="73"/>
  <c r="J23" i="73" s="1"/>
  <c r="J24" i="73" s="1"/>
  <c r="K9" i="73"/>
  <c r="K10" i="73" s="1"/>
  <c r="D21" i="72"/>
  <c r="D22" i="72" s="1"/>
  <c r="D14" i="72"/>
  <c r="D10" i="72"/>
  <c r="G10" i="73"/>
  <c r="G12" i="73" s="1"/>
  <c r="M12" i="73" s="1"/>
  <c r="J26" i="73" s="1"/>
  <c r="H23" i="73"/>
  <c r="H24" i="73" s="1"/>
  <c r="C19" i="73"/>
  <c r="E10" i="73"/>
  <c r="C23" i="72"/>
  <c r="C28" i="72" s="1"/>
  <c r="C31" i="72" s="1"/>
  <c r="L9" i="73"/>
  <c r="I23" i="73" s="1"/>
  <c r="I24" i="73" s="1"/>
  <c r="B31" i="72"/>
  <c r="B30" i="72"/>
  <c r="L14" i="73"/>
  <c r="I28" i="73" s="1"/>
  <c r="I19" i="73"/>
  <c r="L19" i="73" s="1"/>
  <c r="I33" i="73" s="1"/>
  <c r="M13" i="71"/>
  <c r="J29" i="71" s="1"/>
  <c r="L15" i="71"/>
  <c r="I31" i="71" s="1"/>
  <c r="L20" i="71"/>
  <c r="I36" i="71" s="1"/>
  <c r="A25" i="71"/>
  <c r="A26" i="71"/>
  <c r="A27" i="71"/>
  <c r="E28" i="71"/>
  <c r="B28" i="71"/>
  <c r="C28" i="71"/>
  <c r="D28" i="71"/>
  <c r="D30" i="71"/>
  <c r="C32" i="71"/>
  <c r="C37" i="71" s="1"/>
  <c r="B12" i="70"/>
  <c r="C12" i="70"/>
  <c r="B16" i="70"/>
  <c r="C16" i="70"/>
  <c r="D16" i="70"/>
  <c r="B19" i="70"/>
  <c r="C19" i="70"/>
  <c r="D19" i="70"/>
  <c r="B20" i="70"/>
  <c r="C20" i="70"/>
  <c r="D20" i="70"/>
  <c r="B21" i="70"/>
  <c r="C21" i="70"/>
  <c r="D21" i="70"/>
  <c r="B22" i="70"/>
  <c r="C22" i="70"/>
  <c r="D22" i="70"/>
  <c r="B30" i="70"/>
  <c r="B31" i="70" s="1"/>
  <c r="C30" i="70"/>
  <c r="C31" i="70" s="1"/>
  <c r="D30" i="70"/>
  <c r="D31" i="70" s="1"/>
  <c r="M10" i="73" l="1"/>
  <c r="C30" i="72"/>
  <c r="L19" i="71"/>
  <c r="I35" i="71" s="1"/>
  <c r="D23" i="72"/>
  <c r="D28" i="72" s="1"/>
  <c r="D31" i="72" s="1"/>
  <c r="B12" i="71"/>
  <c r="J12" i="71"/>
  <c r="J14" i="71" s="1"/>
  <c r="C23" i="70"/>
  <c r="C24" i="70" s="1"/>
  <c r="C25" i="70" s="1"/>
  <c r="C32" i="70" s="1"/>
  <c r="K11" i="71"/>
  <c r="H27" i="71" s="1"/>
  <c r="F12" i="71"/>
  <c r="F16" i="71" s="1"/>
  <c r="G12" i="71"/>
  <c r="G14" i="71" s="1"/>
  <c r="M14" i="71" s="1"/>
  <c r="C12" i="71"/>
  <c r="C16" i="71" s="1"/>
  <c r="C21" i="71" s="1"/>
  <c r="H12" i="71"/>
  <c r="D12" i="71"/>
  <c r="D14" i="71" s="1"/>
  <c r="I12" i="71"/>
  <c r="I16" i="71" s="1"/>
  <c r="I21" i="71" s="1"/>
  <c r="K9" i="71"/>
  <c r="H25" i="71" s="1"/>
  <c r="L10" i="73"/>
  <c r="M10" i="71"/>
  <c r="B23" i="70"/>
  <c r="B24" i="70" s="1"/>
  <c r="B25" i="70" s="1"/>
  <c r="B32" i="70" s="1"/>
  <c r="D23" i="70"/>
  <c r="D24" i="70" s="1"/>
  <c r="M9" i="71"/>
  <c r="J25" i="71" s="1"/>
  <c r="D12" i="70"/>
  <c r="F28" i="71"/>
  <c r="F32" i="71" s="1"/>
  <c r="F37" i="71" s="1"/>
  <c r="K10" i="71"/>
  <c r="H26" i="71" s="1"/>
  <c r="L9" i="71"/>
  <c r="I25" i="71" s="1"/>
  <c r="E12" i="71"/>
  <c r="M11" i="71"/>
  <c r="J27" i="71" s="1"/>
  <c r="L11" i="71"/>
  <c r="I27" i="71" s="1"/>
  <c r="G28" i="71"/>
  <c r="G30" i="71" s="1"/>
  <c r="L10" i="71"/>
  <c r="I26" i="71" s="1"/>
  <c r="D25" i="70"/>
  <c r="D32" i="70" s="1"/>
  <c r="D30" i="72" l="1"/>
  <c r="J30" i="71"/>
  <c r="I28" i="71"/>
  <c r="L16" i="71"/>
  <c r="I32" i="71" s="1"/>
  <c r="H28" i="71"/>
  <c r="F21" i="71"/>
  <c r="L21" i="71" s="1"/>
  <c r="I37" i="71" s="1"/>
  <c r="M12" i="71"/>
  <c r="J26" i="71"/>
  <c r="J28" i="71"/>
  <c r="L12" i="71"/>
  <c r="K12" i="71"/>
  <c r="C34" i="70"/>
  <c r="C35" i="70"/>
  <c r="D35" i="70"/>
  <c r="D34" i="70"/>
  <c r="B35" i="70"/>
  <c r="B34" i="70"/>
</calcChain>
</file>

<file path=xl/sharedStrings.xml><?xml version="1.0" encoding="utf-8"?>
<sst xmlns="http://schemas.openxmlformats.org/spreadsheetml/2006/main" count="1688" uniqueCount="336">
  <si>
    <t>Summary of Requirements</t>
  </si>
  <si>
    <t>Salaries and Expenses</t>
  </si>
  <si>
    <t>(Dollars in Thousands)</t>
  </si>
  <si>
    <t>Direct Pos.</t>
  </si>
  <si>
    <t>Amount</t>
  </si>
  <si>
    <t>Pay and Benefits</t>
  </si>
  <si>
    <t>Domestic Rent and Facilities</t>
  </si>
  <si>
    <t>Other Adjustments</t>
  </si>
  <si>
    <t>Foreign Expenses</t>
  </si>
  <si>
    <t>Program Changes</t>
  </si>
  <si>
    <t>Increase 2</t>
  </si>
  <si>
    <t>Increase 3</t>
  </si>
  <si>
    <t>Subtotal, Offsets</t>
  </si>
  <si>
    <t>Total Program Changes</t>
  </si>
  <si>
    <t>end of line</t>
  </si>
  <si>
    <t>end of sheet</t>
  </si>
  <si>
    <t>Decision Unit 4</t>
  </si>
  <si>
    <t>Total</t>
  </si>
  <si>
    <t>Reimbursable FTE</t>
  </si>
  <si>
    <t>Other FTE:</t>
  </si>
  <si>
    <t>LEAP</t>
  </si>
  <si>
    <t>Overtime</t>
  </si>
  <si>
    <t>Direct FTE</t>
  </si>
  <si>
    <t>Program Increases</t>
  </si>
  <si>
    <t>Increase 4</t>
  </si>
  <si>
    <t>Total Increases</t>
  </si>
  <si>
    <t>Total Offsets</t>
  </si>
  <si>
    <t>Program Offsets</t>
  </si>
  <si>
    <t>Offset 4</t>
  </si>
  <si>
    <t>Total Program Increases</t>
  </si>
  <si>
    <t>Total Program Offsets</t>
  </si>
  <si>
    <t>Agt./
Atty.</t>
  </si>
  <si>
    <t>Resources by Department of Justice Strategic Goal/Objective</t>
  </si>
  <si>
    <t>Strategic Goal and Strategic Objective</t>
  </si>
  <si>
    <t>Direct Amount</t>
  </si>
  <si>
    <t>Direct/
Reimb FTE</t>
  </si>
  <si>
    <t>Goal 1</t>
  </si>
  <si>
    <t>Prosecute those involved in terrorist acts.</t>
  </si>
  <si>
    <t xml:space="preserve">Prevent Terrorism and Promote the Nation's Security Consistent with the Rule of Law
</t>
  </si>
  <si>
    <t>Goal 2</t>
  </si>
  <si>
    <t>Prevent Crime, Protect the Rights of the American People, and enforce Federal Law</t>
  </si>
  <si>
    <t>Subtotal, Goal 2</t>
  </si>
  <si>
    <t>Subtotal, Goal 1</t>
  </si>
  <si>
    <t>TOTAL</t>
  </si>
  <si>
    <t>25.6 Medical Care</t>
  </si>
  <si>
    <t xml:space="preserve"> </t>
  </si>
  <si>
    <t>Subtotal, Pay and Benefits</t>
  </si>
  <si>
    <t>Subtotal, Domestic Rent and Facilities</t>
  </si>
  <si>
    <t>Subtotal, Other Adjustments</t>
  </si>
  <si>
    <t>Subtotal, Foreign Expenses</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</si>
  <si>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</si>
  <si>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</si>
  <si>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</si>
  <si>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</si>
  <si>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</si>
  <si>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</si>
  <si>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</si>
  <si>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</si>
  <si>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</si>
  <si>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</si>
  <si>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</si>
  <si>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</si>
  <si>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</si>
  <si>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</si>
  <si>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</si>
  <si>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</si>
  <si>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</si>
  <si>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</si>
  <si>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</si>
  <si>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</si>
  <si>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</si>
  <si>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</si>
  <si>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</si>
  <si>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</si>
  <si>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</si>
  <si>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</si>
  <si>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</si>
  <si>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</si>
  <si>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</si>
  <si>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</si>
  <si>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</si>
  <si>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</si>
  <si>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</si>
  <si>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</si>
  <si>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</si>
  <si>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</si>
  <si>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</si>
  <si>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</si>
  <si>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</si>
  <si>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</si>
  <si>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</si>
  <si>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</si>
  <si>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</si>
  <si>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</si>
  <si>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</si>
  <si>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</si>
  <si>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</si>
  <si>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</si>
  <si>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</si>
  <si>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</si>
  <si>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</si>
  <si>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</si>
  <si>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</si>
  <si>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</si>
  <si>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</si>
  <si>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</si>
  <si>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</si>
  <si>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</si>
  <si>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</si>
  <si>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</si>
  <si>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</si>
  <si>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</si>
  <si>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</si>
  <si>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</si>
  <si>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</si>
  <si>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</si>
  <si>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</si>
  <si>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</si>
  <si>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</si>
  <si>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</si>
  <si>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</si>
  <si>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</si>
  <si>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</si>
  <si>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</si>
  <si>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</si>
  <si>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</si>
  <si>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</si>
  <si>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</si>
  <si>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</si>
  <si>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</si>
  <si>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</si>
  <si>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</si>
  <si>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</si>
  <si>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Total Technical and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</si>
  <si>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</si>
  <si>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</si>
  <si>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</si>
  <si>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</si>
  <si>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</si>
  <si>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</si>
  <si>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</si>
  <si>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</si>
  <si>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</si>
  <si>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</si>
  <si>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</si>
  <si>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</si>
  <si>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</si>
  <si>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</si>
  <si>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t>Recoveries/Refunds</t>
  </si>
  <si>
    <t>Obligations by Program Activity</t>
  </si>
  <si>
    <t>Total Program Change Requests</t>
  </si>
  <si>
    <t>11.5 Other Personnel Compensation</t>
  </si>
  <si>
    <t>22.0 Transportation of Things</t>
  </si>
  <si>
    <t>Subtract - Unobligated Balance, Start-of-Year</t>
  </si>
  <si>
    <t>Budgetary Resources</t>
  </si>
  <si>
    <t>Est. FTE</t>
  </si>
  <si>
    <t>Total Direct with Rescission</t>
  </si>
  <si>
    <t>Add - Unobligated End-of-Year, Expiring</t>
  </si>
  <si>
    <t>Carryover:</t>
  </si>
  <si>
    <t>Recoveries/Refunds:</t>
  </si>
  <si>
    <t>Collections by Source</t>
  </si>
  <si>
    <t>Subtract - Transfers/Reprogramming</t>
  </si>
  <si>
    <t>Subtract - Recoveries/Refunds</t>
  </si>
  <si>
    <t>2013 Enacted</t>
  </si>
  <si>
    <t xml:space="preserve">  2013 Rescissions (1.877% &amp; 0.2%)</t>
  </si>
  <si>
    <t>FY 2015 Request</t>
  </si>
  <si>
    <t>Total 2013 Enacted (with Rescissions and Sequester)</t>
  </si>
  <si>
    <t>2015 Current Services</t>
  </si>
  <si>
    <t>2015 Total Request</t>
  </si>
  <si>
    <t>2015 Total Request (with Balance Rescission)</t>
  </si>
  <si>
    <t>2013 Enacted with Rescissions and Sequester</t>
  </si>
  <si>
    <t>2015 Technical and Base Adjustments</t>
  </si>
  <si>
    <t>2015 Increases</t>
  </si>
  <si>
    <t>2015 Offsets</t>
  </si>
  <si>
    <t>2015 Request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</si>
  <si>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</si>
  <si>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</si>
  <si>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</si>
  <si>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</si>
  <si>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</si>
  <si>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t>2014 Planned</t>
  </si>
  <si>
    <t>Status of Congressionally Requested Studies, Reports, and Evaluations</t>
  </si>
  <si>
    <r>
      <t xml:space="preserve">2013 Appropriation Enacted w/o Balance Rescission </t>
    </r>
    <r>
      <rPr>
        <b/>
        <vertAlign val="superscript"/>
        <sz val="11"/>
        <color theme="1"/>
        <rFont val="Arial"/>
        <family val="2"/>
      </rPr>
      <t>1</t>
    </r>
  </si>
  <si>
    <t>Footnotes:</t>
  </si>
  <si>
    <t>2013 Hurricane Sandy Supplemental</t>
  </si>
  <si>
    <t>Prevent, disrupt, and defeat terrorist operations before they occur by integrating intelligence and law enforcement efforts to achieve a coordinated response to terrorist threats</t>
  </si>
  <si>
    <t>Investigate and prosecute espionage activity against the United States, strengthen partnerships with potential targets of intelligence intrusions, and proactively prevent insider threats</t>
  </si>
  <si>
    <t>Combat cyber-based threats and attacks through the use of all available tools, strong public-private partnerships, and the investigation and prosecution of cyber threat actors</t>
  </si>
  <si>
    <t>Combat the threat, incidence, and prevalence of violent crime by leveraging strategic partnerships to investigate, arrest, and prosecute violent offenders and illegal firearms traffickers</t>
  </si>
  <si>
    <t xml:space="preserve">Prevent and intervene in crimes against vulnerable populations and uphold the rights of, and improve services to America’s crime victims </t>
  </si>
  <si>
    <t>Disrupt and dismantle major drug trafficking organizations to combat the threat, trafficking, and use of illegal drugs and the diversion of licit drugs</t>
  </si>
  <si>
    <t>Investigate and prosecute corruption, economic crimes, and transnational organized crime</t>
  </si>
  <si>
    <t xml:space="preserve">Promote and protect American civil rights by preventing and prosecuting discriminatory practices </t>
  </si>
  <si>
    <t>Protect the federal fisc and defend the interests of the United States</t>
  </si>
  <si>
    <t>Supplementals</t>
  </si>
  <si>
    <t>1) The 2013 Enacted appropriation includes the 2 across-the-board rescissions of 1.877% and 0.2%</t>
  </si>
  <si>
    <t xml:space="preserve">  2013 Sequester</t>
  </si>
  <si>
    <t>2014 Balance Rescission</t>
  </si>
  <si>
    <t>2015 Balance Rescission</t>
  </si>
  <si>
    <t>Direct Positions</t>
  </si>
  <si>
    <t>FTE</t>
  </si>
  <si>
    <t>Note: The FTE for FY 2013 is actual and for FY 2014 and FY 2015 is estimated.</t>
  </si>
  <si>
    <t>2013 Enacted with Rescissions &amp; Sequestration</t>
  </si>
  <si>
    <t>2014 Enacted</t>
  </si>
  <si>
    <t>Total 2014 Enacted (with Balance Rescission)</t>
  </si>
  <si>
    <t>FY 2014 Enacted</t>
  </si>
  <si>
    <t>FY 2011 CJ Submission</t>
  </si>
  <si>
    <t>2014 - 2015 Total Change</t>
  </si>
  <si>
    <t>Drug Enforcement Administration</t>
  </si>
  <si>
    <t>No Increases</t>
  </si>
  <si>
    <t>Offsets:</t>
  </si>
  <si>
    <t>Miscellaneous Program and Administrative Reductions</t>
  </si>
  <si>
    <t>International Enforcement</t>
  </si>
  <si>
    <t>Domestic Enforcement</t>
  </si>
  <si>
    <t>Diversion Control Fee Account</t>
  </si>
  <si>
    <t>Total 2013 Enacted (with Sequester)</t>
  </si>
  <si>
    <t>2014 Sequester</t>
  </si>
  <si>
    <t>Total 2014 Enacted (with Sequester)</t>
  </si>
  <si>
    <t>No Offsets</t>
  </si>
  <si>
    <t>2014 Enacted with Sequester</t>
  </si>
  <si>
    <t>Diversion Control Program</t>
  </si>
  <si>
    <t>FY 2015 Program Increases/Offsets by Decision Unit</t>
  </si>
  <si>
    <t>Location of Description by Program Activity</t>
  </si>
  <si>
    <t>Domestic</t>
  </si>
  <si>
    <t>Foreign</t>
  </si>
  <si>
    <t>State &amp; Local</t>
  </si>
  <si>
    <t>Domestic,
Internatonal,
State &amp; Local</t>
  </si>
  <si>
    <t>Domestic,
International,
State &amp; Local</t>
  </si>
  <si>
    <r>
      <t>Note</t>
    </r>
    <r>
      <rPr>
        <b/>
        <sz val="11"/>
        <color theme="1"/>
        <rFont val="Arial"/>
        <family val="2"/>
      </rPr>
      <t>:</t>
    </r>
    <r>
      <rPr>
        <sz val="11"/>
        <color theme="1"/>
        <rFont val="Arial"/>
        <family val="2"/>
      </rPr>
      <t xml:space="preserve"> FY 2013 includes supplemental appropriations.</t>
    </r>
  </si>
  <si>
    <r>
      <t xml:space="preserve">2015 Pay Raise:
</t>
    </r>
    <r>
      <rPr>
        <sz val="9"/>
        <color theme="1"/>
        <rFont val="Arial"/>
        <family val="2"/>
      </rPr>
      <t>This request provides for a proposed 1 percent pay raise to be effective in January of 2015.  The amount request, $6,887,000, represents the pay amounts for 3/4 of the fiscal year plus appropriate benefits ($4,681,000 for pay and $2,206,000 for benefits.)</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</si>
  <si>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$2,419,000, represents the pay amounts for 1/4 of the fiscal year plus appropriate benefits ($1,644,000 for pay and $775,000 for benefits).</t>
    </r>
  </si>
  <si>
    <r>
      <rPr>
        <u/>
        <sz val="9"/>
        <color theme="1"/>
        <rFont val="Arial"/>
        <family val="2"/>
      </rPr>
      <t xml:space="preserve">FERS Regular/Law Enforcement Retirement Contribution:
</t>
    </r>
    <r>
      <rPr>
        <sz val="9"/>
        <color theme="1"/>
        <rFont val="Arial"/>
        <family val="2"/>
      </rPr>
      <t xml:space="preserve">Effective October 1, 2014 (FY 2015), the new agency contribution rates of 13.2% (up from the current 11.9%, or an increase of 1.3%) and 28.8% for law enforcement personnel (up from the current 26.3%, or an increase of 2.5%).  The amount requested, $18,296,000, represents the funds needed to cover this increase. </t>
    </r>
  </si>
  <si>
    <r>
      <t>Health Insurance:</t>
    </r>
    <r>
      <rPr>
        <sz val="9"/>
        <color theme="1"/>
        <rFont val="Arial"/>
        <family val="2"/>
      </rPr>
      <t xml:space="preserve">
Effective January 2015, the component's contribution to Federal employees' health insurance increases by  3.9 percent.  Applied against the 2014 estimate of $60,851,000, the additional amount required is $2,364,000.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</si>
  <si>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$1,226,000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</si>
  <si>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$3,502,000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</si>
  <si>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 xml:space="preserve">Land Mobile Radio:
</t>
    </r>
    <r>
      <rPr>
        <sz val="9"/>
        <color theme="1"/>
        <rFont val="Arial"/>
        <family val="2"/>
      </rPr>
      <t>While the Department is currently modernizing the FBI radio system to build a shared network, law enforcement components continue to rely on legacy radio systems which require annual operation and maintenance costs associated with circuits, leases, and systems.   The increased cost associated with this program is $3,555,000.</t>
    </r>
  </si>
  <si>
    <r>
      <t>FTE Adjustments:</t>
    </r>
    <r>
      <rPr>
        <sz val="9"/>
        <color theme="1"/>
        <rFont val="Arial"/>
        <family val="2"/>
      </rPr>
      <t xml:space="preserve"> DEA anticipates using an additional 51 Full Time Equivalents (FTE) in 2015.</t>
    </r>
    <r>
      <rPr>
        <u/>
        <sz val="9"/>
        <color theme="1"/>
        <rFont val="Arial"/>
        <family val="2"/>
      </rPr>
      <t xml:space="preserve">
</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</si>
  <si>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$1,170,000 reflects the increase in cost to support existing staffing levels.</t>
    </r>
  </si>
  <si>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$2,381,000 reflects the change in cost to support existing staffing levels.</t>
    </r>
  </si>
  <si>
    <r>
      <t xml:space="preserve">International Cooperative Administrative Support Services (ICASS):
</t>
    </r>
    <r>
      <rPr>
        <sz val="9"/>
        <color theme="1"/>
        <rFont val="Arial"/>
        <family val="2"/>
      </rPr>
      <t>The Department of State charges agencies for administrative support provided to staff based overseas.  Charges are determined by a cost distribution system.  The FY 2015 request is based on the projected FY 2014 bill for post invoices and other ICASS costs.</t>
    </r>
    <r>
      <rPr>
        <u/>
        <sz val="9"/>
        <color theme="1"/>
        <rFont val="Arial"/>
        <family val="2"/>
      </rPr>
      <t xml:space="preserve">
</t>
    </r>
  </si>
  <si>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$210,000 reflects the change in cost to support existing staffing levels.</t>
    </r>
  </si>
  <si>
    <r>
      <t xml:space="preserve">Capital Security Cost Sharing (CSCS):
</t>
    </r>
    <r>
      <rPr>
        <sz val="9"/>
        <color theme="1"/>
        <rFont val="Arial"/>
        <family val="2"/>
      </rPr>
      <t>Per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 2000-2004, the program has been extended annually by OMB and Congress and has also been expanded beyond new embassy construction to include maintenance and renovation costs of the new facilities.  For the purpose of this program, State’s personnel totals specifically for DEA include 927 current positions and 89 planned overseas positions.  The estimated cost to the Department, as provided by State, for FY 2015 is $143,817,609.  DEA's portion of this bill is $77,559,221.</t>
    </r>
  </si>
  <si>
    <r>
      <t xml:space="preserve">2015 Pay Raise:
</t>
    </r>
    <r>
      <rPr>
        <sz val="9"/>
        <color theme="1"/>
        <rFont val="Arial"/>
        <family val="2"/>
      </rPr>
      <t>This request provides for a proposed 1 percent pay raise to be effective in January of 2015.  The amount request, $1,425,000, represents the pay amounts for 3/4 of the fiscal year plus appropriate benefits ($1,096,000 for pay and $329,000 for benefits.)</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</si>
  <si>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$511,000, represents the pay amounts for 1/4 of the fiscal year plus appropriate benefits ($393,000 for pay and $118,000 for benefits).</t>
    </r>
  </si>
  <si>
    <r>
      <rPr>
        <u/>
        <sz val="9"/>
        <color theme="1"/>
        <rFont val="Arial"/>
        <family val="2"/>
      </rPr>
      <t xml:space="preserve">FERS Regular/Law Enforcement Retirement Contribution:
</t>
    </r>
    <r>
      <rPr>
        <sz val="9"/>
        <color theme="1"/>
        <rFont val="Arial"/>
        <family val="2"/>
      </rPr>
      <t xml:space="preserve">Effective October 1, 2014 (FY 2015), the new agency contribution rates of 13.2% (up from the current 11.9%, or an increase of 1.3%) and 28.8% for law enforcement personnel (up from the current 26.3%, or an increase of 2.5%).  The amount requested, $1,879,000, represents the funds needed to cover this increase. </t>
    </r>
  </si>
  <si>
    <r>
      <t>Health Insurance:</t>
    </r>
    <r>
      <rPr>
        <sz val="9"/>
        <color theme="1"/>
        <rFont val="Arial"/>
        <family val="2"/>
      </rPr>
      <t xml:space="preserve">
Effective January 2015, the component's contribution to Federal employees' health insurance increases by 3.9 percent.  Applied against the 2014 estimate of $9,952,000, the additional amount required is $387,000.</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</si>
  <si>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$156,000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</si>
  <si>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$447,000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</si>
  <si>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$16,000 reflects the increase in cost to support existing staffing levels.</t>
    </r>
  </si>
  <si>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$32,000 reflects the change in cost to support existing staffing levels.</t>
    </r>
  </si>
  <si>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$3,000 reflects the change in cost to support existing staffing levels.</t>
    </r>
  </si>
  <si>
    <t>Sequestration</t>
  </si>
  <si>
    <t>FY 2014 Projected Collections</t>
  </si>
  <si>
    <t>Recoveries/ Refunds</t>
  </si>
  <si>
    <t>12.1  Personnel Benefits:</t>
  </si>
  <si>
    <t>23.2 Other Rental Payments</t>
  </si>
  <si>
    <t>25.4  Operation and Maint. of Facilities</t>
  </si>
  <si>
    <t>25.6  Medical Care</t>
  </si>
  <si>
    <t>25.8  Subsistence and Support of Persons</t>
  </si>
  <si>
    <t>42.0 Claims</t>
  </si>
  <si>
    <t>Drug Enforcement Administation</t>
  </si>
  <si>
    <t>Social Science and Psychology (100-199)</t>
  </si>
  <si>
    <t xml:space="preserve">Engineering and Architecture  (800-899) </t>
  </si>
  <si>
    <t>Physical &amp; Sciences Group (1300-1399)</t>
  </si>
  <si>
    <t>Chemist (1320)</t>
  </si>
  <si>
    <t>Mathematics &amp; Statistics (1500-1599)</t>
  </si>
  <si>
    <t>Education Group (1700-1799)</t>
  </si>
  <si>
    <t>Quality Assurance Series (1900-1999)</t>
  </si>
  <si>
    <t>Transportation (2100-2199)</t>
  </si>
  <si>
    <t xml:space="preserve">Ungraded (Wage Grade) </t>
  </si>
  <si>
    <t>Biological Science (400-499)</t>
  </si>
  <si>
    <t>Medical, Dental &amp; Public Health (600-699)</t>
  </si>
  <si>
    <t xml:space="preserve">Engineering and Architecture (800-899) </t>
  </si>
  <si>
    <t>General Inspectors Series (1801)</t>
  </si>
  <si>
    <t>State and Local Assistance</t>
  </si>
  <si>
    <t>1) $96,400,000 has been transferred from expired accounts to DEA's no-year account; 
2) $15,549,923 has been transferred from HIDTA to DEA;
3) $12,240,844 has been transferred from COPS to DEA;
4) $356,610 has been transferred from DEA to HIDTA; and
5) $5,500,000 has been transferred from DEA to Federal Prisons</t>
  </si>
  <si>
    <t xml:space="preserve">DEA has carried forward  $50,401,655  in unobligated balances from FY 2012 to FY 2013 from S&amp;E no-year, S&amp;E multi-year, and VCRP appropriations.  </t>
  </si>
  <si>
    <t>DEA has recovered and collected $38,547,261 and anticipates the recovery and collection of $17,376,680 in prior year obligations from S&amp;E no-year, S&amp;E multi-year, and VCRP appropriations.</t>
  </si>
  <si>
    <r>
      <t xml:space="preserve">Reprogramming/Transfers:  </t>
    </r>
    <r>
      <rPr>
        <sz val="11"/>
        <color theme="1"/>
        <rFont val="Arial"/>
        <family val="2"/>
      </rPr>
      <t>DEA anticipates $10,011,614:</t>
    </r>
  </si>
  <si>
    <t>1) $0 is anticipated to be transferred from expired accounts to DEA's no-year account; 
2) $11,614 has been transferred from HIDTA to DEA;
3) $10,000,000 is anticipated to be transferred from COPS to DEA;</t>
  </si>
  <si>
    <r>
      <rPr>
        <b/>
        <sz val="11"/>
        <rFont val="Arial"/>
        <family val="2"/>
      </rPr>
      <t>Recoveries/Refunds:</t>
    </r>
    <r>
      <rPr>
        <sz val="11"/>
        <rFont val="Arial"/>
        <family val="2"/>
      </rPr>
      <t xml:space="preserve"> DEA anticipates the recovery and collection of $21,272,661 in prior year obligations from S&amp;E no-year, S&amp;E multi-year, and VCRP appropriations.</t>
    </r>
  </si>
  <si>
    <t>Subtract - Recoveries, Refunds, and Proceeds</t>
  </si>
  <si>
    <t>Add - Sequestration and Rescisions</t>
  </si>
  <si>
    <t>25.4 Operation and Maintenance of Facilities - DHS Security (Reimbursable)</t>
  </si>
  <si>
    <t>Subtract - Sequester Restoration</t>
  </si>
  <si>
    <t>Add - Sequestration</t>
  </si>
  <si>
    <t>Financial Analysis</t>
  </si>
  <si>
    <t>FY 2004 
Actual</t>
  </si>
  <si>
    <t>FY 2005   
Actual</t>
  </si>
  <si>
    <t>FY 2006 
Actual</t>
  </si>
  <si>
    <t>FY 2007 
Actual</t>
  </si>
  <si>
    <t>FY 2008 
Actual</t>
  </si>
  <si>
    <t>FY 2009 
Actual</t>
  </si>
  <si>
    <t>FY 2010
Actual</t>
  </si>
  <si>
    <t>FY 2011
Actual</t>
  </si>
  <si>
    <t>FY 2012
Actual</t>
  </si>
  <si>
    <t>FY 2013
Actual</t>
  </si>
  <si>
    <t>FY 2014
Projected</t>
  </si>
  <si>
    <t>FY 2015
Projected</t>
  </si>
  <si>
    <t>Budget</t>
  </si>
  <si>
    <t>Fiscal Year Financial Status:</t>
  </si>
  <si>
    <t>Unobligated Balance Carried Forward from Prior Year</t>
  </si>
  <si>
    <t>Sequester Restored to Account</t>
  </si>
  <si>
    <t>Receipt Collections</t>
  </si>
  <si>
    <t>Fund Transfer from Salaries and Expenses</t>
  </si>
  <si>
    <t>Fund Transfer / Retained in the General Treasury</t>
  </si>
  <si>
    <t>Net Receipt Collections</t>
  </si>
  <si>
    <t>Other Collections</t>
  </si>
  <si>
    <t>Obligations (Actual / Projected)</t>
  </si>
  <si>
    <t>Recoveries from Deobligations</t>
  </si>
  <si>
    <t>Net Obligations</t>
  </si>
  <si>
    <t xml:space="preserve">      ENDING BALANCE (Lines 1+5+6+9+10)</t>
  </si>
  <si>
    <t>Assets Forfeiture Fund</t>
  </si>
  <si>
    <t>Department of Defense</t>
  </si>
  <si>
    <t>Department of Homeland Security</t>
  </si>
  <si>
    <t>Department of Justice</t>
  </si>
  <si>
    <t>Department of State</t>
  </si>
  <si>
    <t>Department of Treasury</t>
  </si>
  <si>
    <t>Misc. Government</t>
  </si>
  <si>
    <t>Misc. Non-Government</t>
  </si>
  <si>
    <t>Office of National Drug Control Policy</t>
  </si>
  <si>
    <t>1.  The House and Senate Appropriation Committees directed DEA to submit a  report on the process and timeline for making a scheduling determination for a new chemical entity contained in a product being evaluated by the Food and Drug Administration (FDA) and for which FDA has requested a DEA determination. The report shall describe the drug scheduling determination process from the time DEA receives an FDA request to the time a final rule is published in the Federal Register.  The Senate Appropriations Committee also requested that the report explain the circumstances where a final scheduling recommendation was not made within 6 months and the actions taken by the agency to resolve unanswered questions on scheduling determinations for requests that did not result in a final rule after 6 months.  Expected delivery is April 18, 2014.</t>
  </si>
  <si>
    <t>2.  The Senate Appropriation Committee directed DOJ to submit a report on how DEA is approaching the growing prescription drug abuse epidemic, with a focus on four policy priorities identified by the Office of National Drug Control Policy: (1) education for prescribers and the public; (2) prescription monitoring; (3) safe drug disposal; and (4) effective enforcement.   Expected delivery is May 18, 2014.</t>
  </si>
  <si>
    <t>2013 Collections</t>
  </si>
  <si>
    <r>
      <rPr>
        <b/>
        <sz val="11"/>
        <color theme="1"/>
        <rFont val="Arial"/>
        <family val="2"/>
      </rPr>
      <t>Collections</t>
    </r>
    <r>
      <rPr>
        <sz val="11"/>
        <color theme="1"/>
        <rFont val="Arial"/>
        <family val="2"/>
      </rPr>
      <t>: In FY 2013, fee collections are $344,325,857 (after the first $15 million is deposited into the Treasury General Account), which is $9,473,857 above the FY 2013 budget amount of $334,852,000.</t>
    </r>
  </si>
  <si>
    <r>
      <t xml:space="preserve">Carryover: </t>
    </r>
    <r>
      <rPr>
        <sz val="11"/>
        <color theme="1"/>
        <rFont val="Arial"/>
        <family val="2"/>
      </rPr>
      <t xml:space="preserve"> DEA's Diversion Control Fee Account carried over $52,618,810 in FY 2013.</t>
    </r>
  </si>
  <si>
    <r>
      <t xml:space="preserve">Recoveries: </t>
    </r>
    <r>
      <rPr>
        <sz val="11"/>
        <color theme="1"/>
        <rFont val="Arial"/>
        <family val="2"/>
      </rPr>
      <t xml:space="preserve"> DEA's Diversion Control Fee Account recovered $11,423,135 and had $261,180 in refunds and OGV proceeds in FY 2013.</t>
    </r>
  </si>
  <si>
    <r>
      <t xml:space="preserve">Restoration of Sequestration:
</t>
    </r>
    <r>
      <rPr>
        <sz val="9"/>
        <color theme="1"/>
        <rFont val="Arial"/>
        <family val="2"/>
      </rPr>
      <t>Because DCFA is a mandatory, non-defense account, it will be subject to a $25,630,000 (7.2 percent) sequestration in FY 2014.  In FY 2014, DEA will utilize balances from prior fee collections to maintain current services for its Diversion Control Program.  An FY 2015 base adjustment of $25,630,000 is required to maintain DEA’s current service level for the Diversion Control Program in FY 2015.  This will be funded by FY 2015 fee collections and balances.  Please see Exhibits F, G, and M for additional information on DCFA balances.</t>
    </r>
  </si>
  <si>
    <r>
      <rPr>
        <b/>
        <sz val="11"/>
        <rFont val="Arial"/>
        <family val="2"/>
      </rPr>
      <t>Carryover:</t>
    </r>
    <r>
      <rPr>
        <sz val="11"/>
        <rFont val="Arial"/>
        <family val="2"/>
      </rPr>
      <t xml:space="preserve"> DEA has carried forward  $104,194,517 in unobligated balances from FY 2013 to FY 2014 from S&amp;E no-year, S&amp;E multi-year, VCRP, and construction appropriations.  </t>
    </r>
  </si>
  <si>
    <r>
      <t xml:space="preserve">Collections: </t>
    </r>
    <r>
      <rPr>
        <sz val="11"/>
        <color theme="1"/>
        <rFont val="Arial"/>
        <family val="2"/>
      </rPr>
      <t xml:space="preserve"> In FY 2014, fee collections are estimated at $352,969,000 (after the first $15 million is deposited into the Treasury General Account), which is $17,682,000 above the FY 2014 budget amount of $335,287,000.</t>
    </r>
  </si>
  <si>
    <r>
      <t xml:space="preserve">Carryover:  </t>
    </r>
    <r>
      <rPr>
        <sz val="11"/>
        <color theme="1"/>
        <rFont val="Arial"/>
        <family val="2"/>
      </rPr>
      <t>FY 2014 carryover includes $83,658,655 in unobligated balances plus $17,085,000 that was temporarily unavailable in FY 2013 due to the sequestration, but becomes available again in FY 2014.</t>
    </r>
  </si>
  <si>
    <r>
      <t xml:space="preserve">Sequestration: </t>
    </r>
    <r>
      <rPr>
        <sz val="11"/>
        <rFont val="Arial"/>
        <family val="2"/>
      </rPr>
      <t>Based on OMB's May 2013 sequestration report for FY 2014, DCFA will have a $25.6 million sequestration because it is a mandatory, non-defense account.</t>
    </r>
  </si>
  <si>
    <r>
      <t xml:space="preserve">Recoveries: </t>
    </r>
    <r>
      <rPr>
        <sz val="11"/>
        <color theme="1"/>
        <rFont val="Arial"/>
        <family val="2"/>
      </rPr>
      <t xml:space="preserve"> DEA anticipates it will have $12 million in recoveries and other collections in FY 2014.</t>
    </r>
  </si>
  <si>
    <t>OCDETF and RDIS Annual Funding</t>
  </si>
  <si>
    <t>OCDETF No-Year Funding</t>
  </si>
  <si>
    <t>Add - Expired balance withdrawn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</si>
</sst>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4" formatCode="_(&quot;$&quot;* #,##0.00_);_(&quot;$&quot;* \(#,##0.00\);_(&quot;$&quot;* &quot;-&quot;??_);_(@_)"/>
    <numFmt numFmtId="43" formatCode="_(* #,##0.00_);_(* \(#,##0.00\);_(* &quot;-&quot;??_);_(@_)"/>
    <numFmt numFmtId="164" formatCode="_(* #,##0_);_(* \(#,##0\);_(* &quot;-&quot;??_);_(@_)"/>
    <numFmt numFmtId="165" formatCode="_(* #,##0_);_(* \(#,##0\);_(* &quot;....&quot;_);_(@_)"/>
    <numFmt numFmtId="166" formatCode="&quot;$&quot;#,##0"/>
  </numFmts>
  <fonts count="49" x14ac:knownFonts="1">
    <font>
      <sz val="11"/>
      <color theme="1"/>
      <name val="Calibri"/>
      <family val="2"/>
      <scheme val="minor"/>
    </font>
    <font>
      <sz val="10"/>
      <color theme="1"/>
      <name val="Arial"/>
      <family val="2"/>
    </font>
    <font>
      <sz val="11"/>
      <color theme="1"/>
      <name val="Arial"/>
      <family val="2"/>
    </font>
    <font>
      <sz val="11"/>
      <color theme="1"/>
      <name val="Calibri"/>
      <family val="2"/>
      <scheme val="minor"/>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sz val="12"/>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sz val="8"/>
      <color theme="0"/>
      <name val="Arial"/>
      <family val="2"/>
    </font>
    <font>
      <b/>
      <sz val="16"/>
      <name val="Arial"/>
      <family val="2"/>
    </font>
    <font>
      <b/>
      <u/>
      <sz val="12"/>
      <name val="Arial"/>
      <family val="2"/>
    </font>
    <font>
      <b/>
      <sz val="12"/>
      <color theme="0"/>
      <name val="Arial"/>
      <family val="2"/>
    </font>
    <font>
      <sz val="12"/>
      <name val="Arial"/>
      <family val="2"/>
    </font>
    <font>
      <b/>
      <sz val="16"/>
      <name val="Times New Roman"/>
      <family val="1"/>
    </font>
    <font>
      <sz val="8"/>
      <color indexed="9"/>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
      <b/>
      <sz val="14"/>
      <name val="Arial"/>
      <family val="2"/>
    </font>
    <font>
      <sz val="11"/>
      <name val="Arial"/>
      <family val="2"/>
    </font>
    <font>
      <b/>
      <sz val="11"/>
      <name val="Arial"/>
      <family val="2"/>
    </font>
    <font>
      <sz val="12"/>
      <color indexed="9"/>
      <name val="Arial"/>
      <family val="2"/>
    </font>
    <font>
      <sz val="13"/>
      <name val="Arial"/>
      <family val="2"/>
    </font>
    <font>
      <sz val="10"/>
      <color indexed="9"/>
      <name val="Arial"/>
      <family val="2"/>
    </font>
    <font>
      <b/>
      <sz val="13"/>
      <name val="Arial"/>
      <family val="2"/>
    </font>
    <font>
      <u/>
      <sz val="10"/>
      <name val="Arial"/>
      <family val="2"/>
    </font>
    <font>
      <u val="singleAccounting"/>
      <sz val="10"/>
      <name val="Arial"/>
      <family val="2"/>
    </font>
    <font>
      <i/>
      <sz val="10"/>
      <name val="Arial"/>
      <family val="2"/>
    </font>
    <font>
      <b/>
      <sz val="10"/>
      <name val="Arial"/>
      <family val="2"/>
    </font>
    <font>
      <vertAlign val="superscript"/>
      <sz val="10"/>
      <name val="Arial"/>
      <family val="2"/>
    </font>
    <font>
      <sz val="12"/>
      <name val="Arial"/>
      <family val="2"/>
    </font>
    <font>
      <sz val="10"/>
      <color indexed="8"/>
      <name val="MS Sans Serif"/>
      <family val="2"/>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s>
  <borders count="10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thin">
        <color auto="1"/>
      </top>
      <bottom style="dashed">
        <color theme="0" tint="-0.1499679555650502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dashed">
        <color theme="0" tint="-0.24994659260841701"/>
      </top>
      <bottom style="dashed">
        <color theme="0" tint="-0.14996795556505021"/>
      </bottom>
      <diagonal/>
    </border>
    <border>
      <left/>
      <right style="thin">
        <color auto="1"/>
      </right>
      <top style="dashed">
        <color theme="0" tint="-0.24994659260841701"/>
      </top>
      <bottom style="dashed">
        <color theme="0" tint="-0.14996795556505021"/>
      </bottom>
      <diagonal/>
    </border>
    <border>
      <left style="thin">
        <color auto="1"/>
      </left>
      <right style="thin">
        <color auto="1"/>
      </right>
      <top style="dashed">
        <color theme="0" tint="-0.24994659260841701"/>
      </top>
      <bottom style="dashed">
        <color theme="0" tint="-0.14996795556505021"/>
      </bottom>
      <diagonal/>
    </border>
    <border>
      <left/>
      <right/>
      <top style="dashed">
        <color theme="0" tint="-0.24994659260841701"/>
      </top>
      <bottom/>
      <diagonal/>
    </border>
    <border>
      <left style="thin">
        <color auto="1"/>
      </left>
      <right style="medium">
        <color auto="1"/>
      </right>
      <top style="dashed">
        <color theme="0" tint="-0.24994659260841701"/>
      </top>
      <bottom style="dashed">
        <color theme="0" tint="-0.14996795556505021"/>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s>
  <cellStyleXfs count="69">
    <xf numFmtId="0" fontId="0" fillId="0" borderId="0"/>
    <xf numFmtId="43" fontId="3" fillId="0" borderId="0" applyFont="0" applyFill="0" applyBorder="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1" fillId="0" borderId="0"/>
    <xf numFmtId="0" fontId="21" fillId="0" borderId="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0" fontId="20" fillId="0" borderId="0"/>
    <xf numFmtId="0" fontId="21" fillId="0" borderId="0"/>
    <xf numFmtId="0" fontId="28" fillId="0" borderId="0"/>
    <xf numFmtId="0" fontId="3" fillId="0" borderId="0"/>
    <xf numFmtId="0" fontId="3" fillId="0" borderId="0"/>
    <xf numFmtId="43" fontId="21" fillId="0" borderId="0" applyFont="0" applyFill="0" applyBorder="0" applyAlignment="0" applyProtection="0"/>
    <xf numFmtId="0" fontId="3" fillId="0" borderId="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0" fillId="0" borderId="0">
      <alignment wrapText="1"/>
    </xf>
    <xf numFmtId="0" fontId="3" fillId="0" borderId="0"/>
    <xf numFmtId="0" fontId="3" fillId="0" borderId="0"/>
    <xf numFmtId="0" fontId="3" fillId="5" borderId="98" applyNumberFormat="0" applyFont="0" applyAlignment="0" applyProtection="0"/>
    <xf numFmtId="0" fontId="3" fillId="5" borderId="98" applyNumberFormat="0" applyFont="0" applyAlignment="0" applyProtection="0"/>
    <xf numFmtId="0" fontId="3" fillId="5" borderId="98" applyNumberFormat="0" applyFont="0" applyAlignment="0" applyProtection="0"/>
    <xf numFmtId="0" fontId="3" fillId="0" borderId="0"/>
    <xf numFmtId="0" fontId="47" fillId="0" borderId="0"/>
    <xf numFmtId="0" fontId="21" fillId="0" borderId="0"/>
    <xf numFmtId="43" fontId="48" fillId="0" borderId="0" applyFont="0" applyFill="0" applyBorder="0" applyAlignment="0" applyProtection="0"/>
    <xf numFmtId="43" fontId="3" fillId="0" borderId="0" applyFont="0" applyFill="0" applyBorder="0" applyAlignment="0" applyProtection="0"/>
    <xf numFmtId="3" fontId="20" fillId="0" borderId="0"/>
    <xf numFmtId="44" fontId="3" fillId="0" borderId="0" applyFont="0" applyFill="0" applyBorder="0" applyAlignment="0" applyProtection="0"/>
    <xf numFmtId="5" fontId="20" fillId="0" borderId="0"/>
    <xf numFmtId="14" fontId="20" fillId="0" borderId="0"/>
    <xf numFmtId="2" fontId="20" fillId="0" borderId="0"/>
    <xf numFmtId="0" fontId="48" fillId="0" borderId="0"/>
    <xf numFmtId="0" fontId="21" fillId="0" borderId="0"/>
  </cellStyleXfs>
  <cellXfs count="569">
    <xf numFmtId="0" fontId="0" fillId="0" borderId="0" xfId="0"/>
    <xf numFmtId="3" fontId="6" fillId="0" borderId="6" xfId="0" applyNumberFormat="1" applyFont="1" applyBorder="1" applyAlignment="1">
      <alignment horizontal="center" vertical="top" wrapText="1"/>
    </xf>
    <xf numFmtId="3" fontId="6" fillId="0" borderId="7" xfId="0" applyNumberFormat="1" applyFont="1" applyBorder="1" applyAlignment="1">
      <alignment horizontal="center" vertical="top" wrapText="1"/>
    </xf>
    <xf numFmtId="164" fontId="6" fillId="0" borderId="8" xfId="1" applyNumberFormat="1" applyFont="1" applyBorder="1" applyAlignment="1">
      <alignment horizontal="center" vertical="top" wrapText="1"/>
    </xf>
    <xf numFmtId="0" fontId="7" fillId="0" borderId="0" xfId="0" applyFont="1"/>
    <xf numFmtId="0" fontId="6" fillId="0" borderId="0" xfId="0" applyFont="1"/>
    <xf numFmtId="0" fontId="4" fillId="0" borderId="0" xfId="0" applyFont="1" applyAlignment="1"/>
    <xf numFmtId="0" fontId="5" fillId="0" borderId="0" xfId="0" applyFont="1" applyAlignment="1"/>
    <xf numFmtId="0" fontId="6" fillId="0" borderId="16" xfId="0" applyFont="1" applyBorder="1" applyAlignment="1">
      <alignment horizontal="right"/>
    </xf>
    <xf numFmtId="3" fontId="6" fillId="0" borderId="39" xfId="0" applyNumberFormat="1" applyFont="1" applyBorder="1"/>
    <xf numFmtId="3" fontId="6" fillId="0" borderId="40" xfId="0" applyNumberFormat="1" applyFont="1" applyBorder="1"/>
    <xf numFmtId="0" fontId="6" fillId="0" borderId="44" xfId="0" applyFont="1" applyBorder="1" applyAlignment="1">
      <alignment vertical="top"/>
    </xf>
    <xf numFmtId="0" fontId="6" fillId="0" borderId="32" xfId="0" applyFont="1" applyBorder="1" applyAlignment="1">
      <alignment horizontal="center"/>
    </xf>
    <xf numFmtId="3" fontId="6" fillId="0" borderId="7" xfId="0" applyNumberFormat="1" applyFont="1" applyBorder="1"/>
    <xf numFmtId="0" fontId="6" fillId="0" borderId="30" xfId="0" applyFont="1" applyBorder="1" applyAlignment="1">
      <alignment vertical="top" wrapText="1"/>
    </xf>
    <xf numFmtId="0" fontId="6" fillId="0" borderId="38" xfId="0" applyFont="1" applyBorder="1" applyAlignment="1">
      <alignment horizontal="right" vertical="top"/>
    </xf>
    <xf numFmtId="0" fontId="11" fillId="0" borderId="35" xfId="0" applyFont="1" applyBorder="1" applyAlignment="1">
      <alignment vertical="center" wrapText="1"/>
    </xf>
    <xf numFmtId="0" fontId="14" fillId="0" borderId="0" xfId="0" applyFont="1" applyAlignment="1"/>
    <xf numFmtId="0" fontId="12" fillId="0" borderId="0" xfId="0" applyFont="1"/>
    <xf numFmtId="0" fontId="12" fillId="0" borderId="45" xfId="0" applyFont="1" applyBorder="1" applyAlignment="1">
      <alignment vertical="top"/>
    </xf>
    <xf numFmtId="0" fontId="12" fillId="0" borderId="46" xfId="0" applyFont="1" applyBorder="1"/>
    <xf numFmtId="0" fontId="14" fillId="0" borderId="0" xfId="0" applyFont="1"/>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3" fontId="12" fillId="0" borderId="21" xfId="0" applyNumberFormat="1" applyFont="1" applyBorder="1"/>
    <xf numFmtId="3" fontId="11" fillId="0" borderId="39" xfId="0" applyNumberFormat="1" applyFont="1" applyBorder="1"/>
    <xf numFmtId="3" fontId="12" fillId="0" borderId="18" xfId="0" applyNumberFormat="1" applyFont="1" applyBorder="1"/>
    <xf numFmtId="0" fontId="12" fillId="0" borderId="44" xfId="0" applyFont="1" applyBorder="1" applyAlignment="1">
      <alignment vertical="top"/>
    </xf>
    <xf numFmtId="3" fontId="11" fillId="0" borderId="21" xfId="0" applyNumberFormat="1" applyFont="1" applyBorder="1"/>
    <xf numFmtId="3" fontId="11" fillId="0" borderId="52" xfId="0" applyNumberFormat="1" applyFont="1" applyBorder="1"/>
    <xf numFmtId="0" fontId="12" fillId="0" borderId="49" xfId="0" applyFont="1" applyBorder="1" applyAlignment="1">
      <alignment vertical="top"/>
    </xf>
    <xf numFmtId="0" fontId="12" fillId="0" borderId="48" xfId="0" applyFont="1" applyBorder="1" applyAlignment="1">
      <alignment vertical="top"/>
    </xf>
    <xf numFmtId="3" fontId="11" fillId="0" borderId="56" xfId="0" applyNumberFormat="1" applyFont="1" applyBorder="1"/>
    <xf numFmtId="0" fontId="11" fillId="0" borderId="3" xfId="0" applyFont="1" applyBorder="1" applyAlignment="1">
      <alignment horizontal="center" vertical="center" wrapText="1"/>
    </xf>
    <xf numFmtId="3" fontId="12" fillId="0" borderId="22" xfId="0" applyNumberFormat="1" applyFont="1" applyBorder="1"/>
    <xf numFmtId="3" fontId="11" fillId="0" borderId="40" xfId="0" applyNumberFormat="1" applyFont="1" applyBorder="1"/>
    <xf numFmtId="3" fontId="12" fillId="0" borderId="19" xfId="0" applyNumberFormat="1" applyFont="1" applyBorder="1"/>
    <xf numFmtId="3" fontId="11" fillId="0" borderId="57" xfId="0" applyNumberFormat="1" applyFont="1" applyBorder="1"/>
    <xf numFmtId="3" fontId="11" fillId="0" borderId="58" xfId="0" applyNumberFormat="1" applyFont="1" applyBorder="1"/>
    <xf numFmtId="0" fontId="7" fillId="0" borderId="0" xfId="0" applyFont="1" applyAlignment="1"/>
    <xf numFmtId="0" fontId="6" fillId="0" borderId="9" xfId="0" applyFont="1" applyBorder="1" applyAlignment="1">
      <alignment horizontal="center"/>
    </xf>
    <xf numFmtId="0" fontId="16" fillId="0" borderId="20" xfId="0" applyFont="1" applyBorder="1" applyAlignment="1">
      <alignment horizontal="left" indent="8"/>
    </xf>
    <xf numFmtId="0" fontId="6" fillId="0" borderId="20" xfId="0" applyFont="1" applyBorder="1"/>
    <xf numFmtId="0" fontId="6" fillId="0" borderId="20" xfId="0" applyFont="1" applyBorder="1" applyAlignment="1">
      <alignment horizontal="center"/>
    </xf>
    <xf numFmtId="0" fontId="6" fillId="0" borderId="64" xfId="0" applyFont="1" applyBorder="1" applyAlignment="1">
      <alignment horizontal="center"/>
    </xf>
    <xf numFmtId="0" fontId="6" fillId="0" borderId="73" xfId="0" applyFont="1" applyBorder="1"/>
    <xf numFmtId="3" fontId="6" fillId="0" borderId="20" xfId="0" applyNumberFormat="1" applyFont="1" applyBorder="1"/>
    <xf numFmtId="3" fontId="6" fillId="0" borderId="21" xfId="0" applyNumberFormat="1" applyFont="1" applyBorder="1"/>
    <xf numFmtId="0" fontId="6" fillId="0" borderId="74" xfId="0" applyFont="1" applyBorder="1" applyAlignment="1">
      <alignment horizontal="left" indent="1"/>
    </xf>
    <xf numFmtId="3" fontId="6" fillId="0" borderId="22" xfId="0" applyNumberFormat="1" applyFont="1" applyBorder="1"/>
    <xf numFmtId="0" fontId="6" fillId="0" borderId="74" xfId="0" applyFont="1" applyBorder="1"/>
    <xf numFmtId="0" fontId="6" fillId="0" borderId="74" xfId="0" applyFont="1" applyBorder="1" applyAlignment="1">
      <alignment horizontal="left" indent="3"/>
    </xf>
    <xf numFmtId="0" fontId="6" fillId="0" borderId="72" xfId="0" applyFont="1" applyBorder="1" applyAlignment="1">
      <alignment horizontal="left"/>
    </xf>
    <xf numFmtId="3" fontId="6" fillId="0" borderId="45" xfId="0" applyNumberFormat="1" applyFont="1" applyBorder="1"/>
    <xf numFmtId="3" fontId="6" fillId="0" borderId="75" xfId="0" applyNumberFormat="1" applyFont="1" applyBorder="1"/>
    <xf numFmtId="0" fontId="6" fillId="0" borderId="74" xfId="0" applyFont="1" applyBorder="1" applyAlignment="1">
      <alignment horizontal="left"/>
    </xf>
    <xf numFmtId="0" fontId="6" fillId="0" borderId="73" xfId="0" applyFont="1" applyBorder="1" applyAlignment="1">
      <alignment horizontal="left" indent="1"/>
    </xf>
    <xf numFmtId="0" fontId="6" fillId="0" borderId="76" xfId="0" applyFont="1" applyBorder="1"/>
    <xf numFmtId="3" fontId="6" fillId="0" borderId="77" xfId="0" applyNumberFormat="1" applyFont="1" applyBorder="1"/>
    <xf numFmtId="3" fontId="6" fillId="0" borderId="66" xfId="0" applyNumberFormat="1" applyFont="1" applyBorder="1"/>
    <xf numFmtId="3" fontId="6" fillId="0" borderId="78" xfId="0" applyNumberFormat="1" applyFont="1" applyBorder="1"/>
    <xf numFmtId="3" fontId="6" fillId="0" borderId="33" xfId="0" applyNumberFormat="1" applyFont="1" applyBorder="1"/>
    <xf numFmtId="3" fontId="6" fillId="0" borderId="15" xfId="0" applyNumberFormat="1" applyFont="1" applyBorder="1"/>
    <xf numFmtId="3" fontId="6" fillId="0" borderId="79" xfId="0" applyNumberFormat="1" applyFont="1" applyBorder="1"/>
    <xf numFmtId="0" fontId="6" fillId="0" borderId="26" xfId="0" applyFont="1" applyBorder="1" applyAlignment="1">
      <alignment horizontal="left"/>
    </xf>
    <xf numFmtId="0" fontId="12" fillId="0" borderId="77" xfId="0" applyFont="1" applyBorder="1" applyAlignment="1">
      <alignment vertical="top"/>
    </xf>
    <xf numFmtId="3" fontId="11" fillId="0" borderId="66" xfId="0" applyNumberFormat="1" applyFont="1" applyBorder="1"/>
    <xf numFmtId="3" fontId="12" fillId="0" borderId="65" xfId="0" applyNumberFormat="1" applyFont="1" applyBorder="1"/>
    <xf numFmtId="0" fontId="12" fillId="0" borderId="48" xfId="0" applyFont="1" applyBorder="1"/>
    <xf numFmtId="3" fontId="6" fillId="0" borderId="49" xfId="0" applyNumberFormat="1" applyFont="1" applyBorder="1"/>
    <xf numFmtId="3" fontId="6" fillId="0" borderId="52" xfId="0" applyNumberFormat="1" applyFont="1" applyBorder="1"/>
    <xf numFmtId="3" fontId="6" fillId="0" borderId="83" xfId="0" applyNumberFormat="1" applyFont="1" applyBorder="1"/>
    <xf numFmtId="3" fontId="6" fillId="0" borderId="46" xfId="0" applyNumberFormat="1" applyFont="1" applyBorder="1"/>
    <xf numFmtId="3" fontId="6" fillId="0" borderId="68" xfId="0" applyNumberFormat="1" applyFont="1" applyBorder="1"/>
    <xf numFmtId="3" fontId="6" fillId="0" borderId="57" xfId="0" applyNumberFormat="1" applyFont="1" applyBorder="1"/>
    <xf numFmtId="3" fontId="6" fillId="0" borderId="37" xfId="0" applyNumberFormat="1" applyFont="1" applyBorder="1"/>
    <xf numFmtId="3" fontId="6" fillId="0" borderId="84" xfId="0" applyNumberFormat="1" applyFont="1" applyBorder="1"/>
    <xf numFmtId="3" fontId="19" fillId="0" borderId="20" xfId="0" applyNumberFormat="1" applyFont="1" applyBorder="1"/>
    <xf numFmtId="3" fontId="19" fillId="0" borderId="21" xfId="0" applyNumberFormat="1" applyFont="1" applyBorder="1"/>
    <xf numFmtId="3" fontId="19" fillId="0" borderId="22" xfId="0" applyNumberFormat="1" applyFont="1" applyBorder="1"/>
    <xf numFmtId="3" fontId="19" fillId="0" borderId="45" xfId="0" applyNumberFormat="1" applyFont="1" applyBorder="1"/>
    <xf numFmtId="3" fontId="19" fillId="0" borderId="75" xfId="0" applyNumberFormat="1" applyFont="1" applyBorder="1"/>
    <xf numFmtId="3" fontId="6" fillId="0" borderId="1" xfId="0" applyNumberFormat="1" applyFont="1" applyBorder="1"/>
    <xf numFmtId="3" fontId="6" fillId="0" borderId="14" xfId="0" applyNumberFormat="1" applyFont="1" applyBorder="1"/>
    <xf numFmtId="3" fontId="6" fillId="0" borderId="18" xfId="0" applyNumberFormat="1" applyFont="1" applyBorder="1"/>
    <xf numFmtId="3" fontId="6" fillId="0" borderId="8" xfId="0" applyNumberFormat="1" applyFont="1" applyBorder="1"/>
    <xf numFmtId="3" fontId="16" fillId="0" borderId="21" xfId="0" applyNumberFormat="1" applyFont="1" applyBorder="1"/>
    <xf numFmtId="3" fontId="16" fillId="0" borderId="22" xfId="0" applyNumberFormat="1" applyFont="1" applyBorder="1"/>
    <xf numFmtId="3" fontId="6" fillId="0" borderId="56" xfId="0" applyNumberFormat="1" applyFont="1" applyBorder="1"/>
    <xf numFmtId="3" fontId="6" fillId="0" borderId="58" xfId="0" applyNumberFormat="1" applyFont="1" applyBorder="1"/>
    <xf numFmtId="3" fontId="6" fillId="0" borderId="53" xfId="0" applyNumberFormat="1" applyFont="1" applyBorder="1"/>
    <xf numFmtId="3" fontId="6" fillId="0" borderId="24" xfId="0" applyNumberFormat="1" applyFont="1" applyBorder="1"/>
    <xf numFmtId="0" fontId="2" fillId="0" borderId="20" xfId="0" applyFont="1" applyBorder="1" applyAlignment="1">
      <alignment horizontal="left" indent="2"/>
    </xf>
    <xf numFmtId="0" fontId="12" fillId="0" borderId="33" xfId="0" applyFont="1" applyBorder="1" applyAlignment="1">
      <alignment vertical="top"/>
    </xf>
    <xf numFmtId="3" fontId="12" fillId="0" borderId="52" xfId="0" applyNumberFormat="1" applyFont="1" applyBorder="1"/>
    <xf numFmtId="3" fontId="12" fillId="0" borderId="57" xfId="0" applyNumberFormat="1" applyFont="1" applyBorder="1"/>
    <xf numFmtId="3" fontId="2" fillId="0" borderId="0" xfId="0" applyNumberFormat="1" applyFont="1"/>
    <xf numFmtId="164" fontId="2" fillId="0" borderId="0" xfId="1" applyNumberFormat="1" applyFont="1"/>
    <xf numFmtId="0" fontId="2" fillId="0" borderId="74" xfId="0" applyFont="1" applyBorder="1" applyAlignment="1">
      <alignment horizontal="left" indent="1"/>
    </xf>
    <xf numFmtId="3" fontId="2" fillId="0" borderId="84" xfId="0" applyNumberFormat="1" applyFont="1" applyBorder="1"/>
    <xf numFmtId="3" fontId="2" fillId="0" borderId="22" xfId="0" applyNumberFormat="1" applyFont="1" applyBorder="1"/>
    <xf numFmtId="3" fontId="2" fillId="0" borderId="85" xfId="0" applyNumberFormat="1" applyFont="1" applyBorder="1"/>
    <xf numFmtId="3" fontId="2" fillId="0" borderId="20" xfId="0" applyNumberFormat="1" applyFont="1" applyBorder="1"/>
    <xf numFmtId="3" fontId="2" fillId="0" borderId="21" xfId="0" applyNumberFormat="1" applyFont="1" applyBorder="1"/>
    <xf numFmtId="0" fontId="2" fillId="0" borderId="74" xfId="0" applyFont="1" applyBorder="1" applyAlignment="1">
      <alignment horizontal="left" indent="3"/>
    </xf>
    <xf numFmtId="0" fontId="2" fillId="0" borderId="74" xfId="0" applyFont="1" applyBorder="1" applyAlignment="1">
      <alignment horizontal="left" indent="4"/>
    </xf>
    <xf numFmtId="3" fontId="2" fillId="0" borderId="45" xfId="0" applyNumberFormat="1" applyFont="1" applyBorder="1"/>
    <xf numFmtId="3" fontId="2" fillId="0" borderId="75" xfId="0" applyNumberFormat="1" applyFont="1" applyBorder="1"/>
    <xf numFmtId="0" fontId="2" fillId="0" borderId="27" xfId="0" applyFont="1" applyBorder="1" applyAlignment="1">
      <alignment horizontal="left"/>
    </xf>
    <xf numFmtId="0" fontId="22" fillId="0" borderId="0" xfId="0" applyFont="1" applyAlignment="1">
      <alignment vertical="center"/>
    </xf>
    <xf numFmtId="0" fontId="1" fillId="0" borderId="0" xfId="0" applyFont="1"/>
    <xf numFmtId="0" fontId="1" fillId="0" borderId="0" xfId="0" applyFont="1" applyAlignment="1"/>
    <xf numFmtId="0" fontId="2" fillId="0" borderId="0" xfId="0" applyFont="1" applyAlignment="1"/>
    <xf numFmtId="0" fontId="2" fillId="0" borderId="73" xfId="0" applyFont="1" applyBorder="1"/>
    <xf numFmtId="3" fontId="6" fillId="0" borderId="89" xfId="0" applyNumberFormat="1" applyFont="1" applyBorder="1"/>
    <xf numFmtId="3" fontId="6" fillId="0" borderId="17" xfId="0" applyNumberFormat="1" applyFont="1" applyBorder="1"/>
    <xf numFmtId="0" fontId="23" fillId="0" borderId="0" xfId="13" applyFont="1"/>
    <xf numFmtId="0" fontId="21" fillId="0" borderId="0" xfId="13" applyFont="1"/>
    <xf numFmtId="0" fontId="24" fillId="0" borderId="0" xfId="13" applyFont="1"/>
    <xf numFmtId="0" fontId="21" fillId="0" borderId="0" xfId="13"/>
    <xf numFmtId="0" fontId="17" fillId="0" borderId="0" xfId="13" applyFont="1"/>
    <xf numFmtId="0" fontId="27" fillId="0" borderId="0" xfId="13" applyFont="1"/>
    <xf numFmtId="0" fontId="21" fillId="3" borderId="0" xfId="19" applyFont="1" applyFill="1"/>
    <xf numFmtId="0" fontId="2" fillId="0" borderId="73" xfId="0" applyFont="1" applyBorder="1" applyAlignment="1">
      <alignment horizontal="left" indent="1"/>
    </xf>
    <xf numFmtId="0" fontId="2" fillId="0" borderId="31" xfId="0" applyFont="1" applyBorder="1" applyAlignment="1">
      <alignment vertical="top" wrapText="1"/>
    </xf>
    <xf numFmtId="0" fontId="2" fillId="0" borderId="88" xfId="0" applyFont="1" applyBorder="1" applyAlignment="1">
      <alignment vertical="top" wrapText="1"/>
    </xf>
    <xf numFmtId="0" fontId="29" fillId="0" borderId="0" xfId="22" applyFont="1"/>
    <xf numFmtId="0" fontId="28" fillId="0" borderId="0" xfId="22"/>
    <xf numFmtId="0" fontId="30" fillId="0" borderId="0" xfId="22" applyFont="1"/>
    <xf numFmtId="0" fontId="23" fillId="0" borderId="0" xfId="22" applyFont="1"/>
    <xf numFmtId="0" fontId="21" fillId="3" borderId="0" xfId="22" applyFont="1" applyFill="1" applyAlignment="1"/>
    <xf numFmtId="0" fontId="21" fillId="3" borderId="0" xfId="22" applyFont="1" applyFill="1" applyBorder="1" applyAlignment="1">
      <alignment vertical="top" wrapText="1"/>
    </xf>
    <xf numFmtId="0" fontId="34" fillId="2" borderId="0" xfId="22" applyFont="1" applyFill="1" applyProtection="1">
      <protection hidden="1"/>
    </xf>
    <xf numFmtId="3" fontId="6" fillId="0" borderId="85" xfId="0" applyNumberFormat="1" applyFont="1" applyBorder="1"/>
    <xf numFmtId="3" fontId="2" fillId="0" borderId="90" xfId="0" applyNumberFormat="1" applyFont="1" applyBorder="1"/>
    <xf numFmtId="3" fontId="2" fillId="0" borderId="91" xfId="0" applyNumberFormat="1" applyFont="1" applyBorder="1"/>
    <xf numFmtId="3" fontId="2" fillId="0" borderId="92" xfId="0" applyNumberFormat="1" applyFont="1" applyBorder="1"/>
    <xf numFmtId="3" fontId="2" fillId="0" borderId="8" xfId="0" applyNumberFormat="1" applyFont="1" applyBorder="1"/>
    <xf numFmtId="3" fontId="2" fillId="0" borderId="7" xfId="0" applyNumberFormat="1" applyFont="1" applyBorder="1"/>
    <xf numFmtId="0" fontId="2" fillId="0" borderId="6" xfId="0" applyFont="1" applyBorder="1" applyAlignment="1">
      <alignment horizontal="left" indent="3"/>
    </xf>
    <xf numFmtId="3" fontId="2" fillId="0" borderId="25" xfId="0" applyNumberFormat="1" applyFont="1" applyBorder="1"/>
    <xf numFmtId="3" fontId="2" fillId="0" borderId="24" xfId="0" applyNumberFormat="1" applyFont="1" applyBorder="1"/>
    <xf numFmtId="0" fontId="2" fillId="0" borderId="23" xfId="0" applyFont="1" applyBorder="1" applyAlignment="1">
      <alignment horizontal="left" indent="5"/>
    </xf>
    <xf numFmtId="0" fontId="2" fillId="0" borderId="20" xfId="0" applyFont="1" applyBorder="1" applyAlignment="1">
      <alignment horizontal="left" indent="5"/>
    </xf>
    <xf numFmtId="0" fontId="2" fillId="0" borderId="20" xfId="0" applyFont="1" applyBorder="1" applyAlignment="1">
      <alignment horizontal="left" indent="3"/>
    </xf>
    <xf numFmtId="3" fontId="2" fillId="0" borderId="57" xfId="0" applyNumberFormat="1" applyFont="1" applyBorder="1"/>
    <xf numFmtId="3" fontId="2" fillId="0" borderId="52" xfId="0" applyNumberFormat="1" applyFont="1" applyBorder="1"/>
    <xf numFmtId="0" fontId="2" fillId="0" borderId="68" xfId="0" applyFont="1" applyBorder="1" applyAlignment="1">
      <alignment horizontal="left" indent="3"/>
    </xf>
    <xf numFmtId="3" fontId="2" fillId="0" borderId="40" xfId="0" applyNumberFormat="1" applyFont="1" applyBorder="1"/>
    <xf numFmtId="3" fontId="2" fillId="0" borderId="39" xfId="0" applyNumberFormat="1" applyFont="1" applyBorder="1"/>
    <xf numFmtId="0" fontId="2" fillId="0" borderId="37" xfId="0" applyFont="1" applyBorder="1" applyAlignment="1">
      <alignment horizontal="left" indent="2"/>
    </xf>
    <xf numFmtId="3" fontId="2" fillId="0" borderId="19" xfId="0" applyNumberFormat="1" applyFont="1" applyBorder="1"/>
    <xf numFmtId="3" fontId="2" fillId="0" borderId="18" xfId="0" applyNumberFormat="1" applyFont="1" applyBorder="1"/>
    <xf numFmtId="0" fontId="2" fillId="0" borderId="17" xfId="0" applyFont="1" applyBorder="1" applyAlignment="1">
      <alignment horizontal="left" indent="2"/>
    </xf>
    <xf numFmtId="0" fontId="2" fillId="0" borderId="17" xfId="0" applyFont="1" applyBorder="1" applyAlignment="1">
      <alignment horizontal="left" indent="3"/>
    </xf>
    <xf numFmtId="0" fontId="2" fillId="0" borderId="14" xfId="0" applyFont="1" applyBorder="1" applyAlignment="1">
      <alignment horizontal="center" vertical="top" wrapText="1"/>
    </xf>
    <xf numFmtId="0" fontId="2" fillId="0" borderId="1" xfId="0" applyFont="1" applyBorder="1" applyAlignment="1">
      <alignment horizontal="center" vertical="top" wrapText="1"/>
    </xf>
    <xf numFmtId="0" fontId="2" fillId="0" borderId="20" xfId="0" applyFont="1" applyFill="1" applyBorder="1" applyAlignment="1">
      <alignment horizontal="left" indent="3"/>
    </xf>
    <xf numFmtId="0" fontId="2" fillId="0" borderId="17" xfId="0" applyFont="1" applyFill="1" applyBorder="1" applyAlignment="1">
      <alignment horizontal="left" indent="3"/>
    </xf>
    <xf numFmtId="3" fontId="2" fillId="0" borderId="53" xfId="0" applyNumberFormat="1" applyFont="1" applyBorder="1"/>
    <xf numFmtId="0" fontId="9" fillId="0" borderId="0" xfId="23" applyFont="1" applyFill="1" applyAlignment="1"/>
    <xf numFmtId="0" fontId="4" fillId="0" borderId="0" xfId="23" applyFont="1" applyFill="1" applyAlignment="1"/>
    <xf numFmtId="0" fontId="2" fillId="0" borderId="0" xfId="23" applyFont="1" applyFill="1"/>
    <xf numFmtId="0" fontId="5" fillId="0" borderId="0" xfId="23" applyFont="1" applyFill="1" applyAlignment="1"/>
    <xf numFmtId="0" fontId="2" fillId="0" borderId="0" xfId="23" applyFont="1" applyFill="1" applyAlignment="1"/>
    <xf numFmtId="0" fontId="1" fillId="0" borderId="0" xfId="23" applyFont="1" applyFill="1" applyAlignment="1"/>
    <xf numFmtId="0" fontId="2" fillId="0" borderId="1" xfId="23" applyFont="1" applyFill="1" applyBorder="1" applyAlignment="1">
      <alignment horizontal="center" vertical="top" wrapText="1"/>
    </xf>
    <xf numFmtId="0" fontId="2" fillId="0" borderId="14" xfId="23" applyFont="1" applyFill="1" applyBorder="1" applyAlignment="1">
      <alignment horizontal="center" vertical="top" wrapText="1"/>
    </xf>
    <xf numFmtId="0" fontId="2" fillId="0" borderId="17" xfId="23" applyFont="1" applyFill="1" applyBorder="1" applyAlignment="1">
      <alignment horizontal="left" indent="3"/>
    </xf>
    <xf numFmtId="0" fontId="2" fillId="0" borderId="30" xfId="23" applyFont="1" applyFill="1" applyBorder="1" applyAlignment="1">
      <alignment horizontal="center"/>
    </xf>
    <xf numFmtId="3" fontId="2" fillId="0" borderId="18" xfId="23" applyNumberFormat="1" applyFont="1" applyFill="1" applyBorder="1"/>
    <xf numFmtId="3" fontId="2" fillId="0" borderId="19" xfId="23" applyNumberFormat="1" applyFont="1" applyFill="1" applyBorder="1"/>
    <xf numFmtId="0" fontId="2" fillId="0" borderId="20" xfId="23" applyFont="1" applyFill="1" applyBorder="1" applyAlignment="1">
      <alignment horizontal="left" indent="3"/>
    </xf>
    <xf numFmtId="0" fontId="2" fillId="0" borderId="31" xfId="23" applyFont="1" applyFill="1" applyBorder="1" applyAlignment="1">
      <alignment horizontal="center"/>
    </xf>
    <xf numFmtId="3" fontId="2" fillId="0" borderId="21" xfId="23" applyNumberFormat="1" applyFont="1" applyFill="1" applyBorder="1"/>
    <xf numFmtId="3" fontId="2" fillId="0" borderId="22" xfId="23" applyNumberFormat="1" applyFont="1" applyFill="1" applyBorder="1"/>
    <xf numFmtId="0" fontId="2" fillId="0" borderId="37" xfId="23" applyFont="1" applyFill="1" applyBorder="1" applyAlignment="1">
      <alignment horizontal="left" indent="3"/>
    </xf>
    <xf numFmtId="0" fontId="2" fillId="0" borderId="38" xfId="23" applyFont="1" applyFill="1" applyBorder="1" applyAlignment="1">
      <alignment horizontal="center"/>
    </xf>
    <xf numFmtId="3" fontId="2" fillId="0" borderId="39" xfId="23" applyNumberFormat="1" applyFont="1" applyFill="1" applyBorder="1"/>
    <xf numFmtId="3" fontId="2" fillId="0" borderId="40" xfId="23" applyNumberFormat="1" applyFont="1" applyFill="1" applyBorder="1"/>
    <xf numFmtId="0" fontId="6" fillId="0" borderId="6" xfId="23" applyFont="1" applyFill="1" applyBorder="1" applyAlignment="1">
      <alignment horizontal="right"/>
    </xf>
    <xf numFmtId="0" fontId="6" fillId="0" borderId="32" xfId="23" applyFont="1" applyFill="1" applyBorder="1" applyAlignment="1">
      <alignment horizontal="right"/>
    </xf>
    <xf numFmtId="3" fontId="6" fillId="0" borderId="7" xfId="23" applyNumberFormat="1" applyFont="1" applyFill="1" applyBorder="1"/>
    <xf numFmtId="3" fontId="6" fillId="0" borderId="8" xfId="23" applyNumberFormat="1" applyFont="1" applyFill="1" applyBorder="1"/>
    <xf numFmtId="0" fontId="2" fillId="0" borderId="93" xfId="23" applyFont="1" applyFill="1" applyBorder="1" applyAlignment="1">
      <alignment horizontal="left" vertical="center" wrapText="1" indent="3"/>
    </xf>
    <xf numFmtId="0" fontId="2" fillId="0" borderId="94" xfId="24" applyFont="1" applyFill="1" applyBorder="1" applyAlignment="1">
      <alignment horizontal="center" wrapText="1"/>
    </xf>
    <xf numFmtId="1" fontId="2" fillId="0" borderId="95" xfId="24" applyNumberFormat="1" applyFont="1" applyFill="1" applyBorder="1"/>
    <xf numFmtId="1" fontId="2" fillId="0" borderId="95" xfId="24" applyNumberFormat="1" applyFont="1" applyFill="1" applyBorder="1" applyAlignment="1">
      <alignment horizontal="right"/>
    </xf>
    <xf numFmtId="3" fontId="2" fillId="0" borderId="95" xfId="25" applyNumberFormat="1" applyFont="1" applyFill="1" applyBorder="1"/>
    <xf numFmtId="0" fontId="2" fillId="0" borderId="96" xfId="23" applyFont="1" applyFill="1" applyBorder="1"/>
    <xf numFmtId="3" fontId="2" fillId="0" borderId="95" xfId="24" applyNumberFormat="1" applyFont="1" applyFill="1" applyBorder="1"/>
    <xf numFmtId="3" fontId="2" fillId="0" borderId="97" xfId="25" applyNumberFormat="1" applyFont="1" applyFill="1" applyBorder="1"/>
    <xf numFmtId="3" fontId="2" fillId="0" borderId="95" xfId="23" applyNumberFormat="1" applyFont="1" applyFill="1" applyBorder="1"/>
    <xf numFmtId="3" fontId="2" fillId="0" borderId="97" xfId="23" applyNumberFormat="1" applyFont="1" applyFill="1" applyBorder="1"/>
    <xf numFmtId="0" fontId="7" fillId="0" borderId="0" xfId="23" applyFont="1" applyFill="1"/>
    <xf numFmtId="0" fontId="2" fillId="0" borderId="18" xfId="0" applyFont="1" applyBorder="1"/>
    <xf numFmtId="0" fontId="2" fillId="0" borderId="19" xfId="0" applyFont="1" applyBorder="1"/>
    <xf numFmtId="0" fontId="2" fillId="0" borderId="45" xfId="0" applyFont="1" applyBorder="1" applyAlignment="1">
      <alignment vertical="top"/>
    </xf>
    <xf numFmtId="3" fontId="2" fillId="0" borderId="21" xfId="1" applyNumberFormat="1" applyFont="1" applyBorder="1"/>
    <xf numFmtId="0" fontId="2" fillId="0" borderId="31" xfId="0" applyFont="1" applyBorder="1" applyAlignment="1">
      <alignment vertical="top"/>
    </xf>
    <xf numFmtId="0" fontId="2" fillId="0" borderId="53" xfId="0" applyFont="1" applyBorder="1" applyAlignment="1">
      <alignment vertical="top"/>
    </xf>
    <xf numFmtId="0" fontId="2" fillId="0" borderId="46" xfId="0" applyFont="1" applyBorder="1"/>
    <xf numFmtId="0" fontId="2" fillId="0" borderId="47" xfId="0" applyFont="1" applyBorder="1"/>
    <xf numFmtId="3" fontId="11" fillId="0" borderId="7" xfId="0" applyNumberFormat="1" applyFont="1" applyBorder="1"/>
    <xf numFmtId="3" fontId="11" fillId="0" borderId="8" xfId="0" applyNumberFormat="1" applyFont="1" applyBorder="1"/>
    <xf numFmtId="3" fontId="12" fillId="0" borderId="21" xfId="0" applyNumberFormat="1" applyFont="1" applyFill="1" applyBorder="1"/>
    <xf numFmtId="3" fontId="12" fillId="0" borderId="22" xfId="0" applyNumberFormat="1" applyFont="1" applyFill="1" applyBorder="1"/>
    <xf numFmtId="3" fontId="2" fillId="0" borderId="2" xfId="13" applyNumberFormat="1" applyFont="1" applyFill="1" applyBorder="1"/>
    <xf numFmtId="3" fontId="2" fillId="0" borderId="2" xfId="13" applyNumberFormat="1" applyFont="1" applyBorder="1"/>
    <xf numFmtId="3" fontId="2" fillId="0" borderId="11" xfId="13" applyNumberFormat="1" applyFont="1" applyBorder="1"/>
    <xf numFmtId="165" fontId="21" fillId="0" borderId="0" xfId="13" applyNumberFormat="1" applyFont="1" applyAlignment="1"/>
    <xf numFmtId="0" fontId="7" fillId="0" borderId="0" xfId="23" applyFont="1" applyAlignment="1"/>
    <xf numFmtId="0" fontId="4" fillId="0" borderId="0" xfId="23" applyFont="1" applyAlignment="1"/>
    <xf numFmtId="0" fontId="2" fillId="0" borderId="0" xfId="23" applyFont="1"/>
    <xf numFmtId="0" fontId="5" fillId="0" borderId="0" xfId="23" applyFont="1" applyAlignment="1"/>
    <xf numFmtId="0" fontId="2" fillId="0" borderId="0" xfId="23" applyFont="1" applyAlignment="1"/>
    <xf numFmtId="0" fontId="1" fillId="0" borderId="0" xfId="23" applyFont="1" applyAlignment="1"/>
    <xf numFmtId="0" fontId="2" fillId="0" borderId="1" xfId="23" applyFont="1" applyBorder="1" applyAlignment="1">
      <alignment horizontal="center" vertical="top" wrapText="1"/>
    </xf>
    <xf numFmtId="0" fontId="2" fillId="0" borderId="18" xfId="23" applyFont="1" applyBorder="1" applyAlignment="1">
      <alignment horizontal="left" indent="1"/>
    </xf>
    <xf numFmtId="3" fontId="2" fillId="0" borderId="18" xfId="23" applyNumberFormat="1" applyFont="1" applyBorder="1"/>
    <xf numFmtId="0" fontId="2" fillId="0" borderId="52" xfId="23" applyFont="1" applyBorder="1" applyAlignment="1">
      <alignment horizontal="left" indent="1"/>
    </xf>
    <xf numFmtId="3" fontId="2" fillId="0" borderId="52" xfId="23" applyNumberFormat="1" applyFont="1" applyBorder="1"/>
    <xf numFmtId="0" fontId="2" fillId="0" borderId="39" xfId="23" applyFont="1" applyBorder="1" applyAlignment="1">
      <alignment horizontal="left" indent="1"/>
    </xf>
    <xf numFmtId="3" fontId="2" fillId="0" borderId="39" xfId="23" applyNumberFormat="1" applyFont="1" applyBorder="1"/>
    <xf numFmtId="0" fontId="2" fillId="0" borderId="52" xfId="23" applyFont="1" applyBorder="1" applyAlignment="1">
      <alignment horizontal="left" indent="3"/>
    </xf>
    <xf numFmtId="0" fontId="2" fillId="0" borderId="15" xfId="23" applyFont="1" applyBorder="1" applyAlignment="1">
      <alignment horizontal="left" indent="1"/>
    </xf>
    <xf numFmtId="3" fontId="2" fillId="0" borderId="15" xfId="23" applyNumberFormat="1" applyFont="1" applyBorder="1"/>
    <xf numFmtId="0" fontId="6" fillId="0" borderId="1" xfId="23" applyFont="1" applyBorder="1" applyAlignment="1">
      <alignment horizontal="right" indent="1"/>
    </xf>
    <xf numFmtId="3" fontId="6" fillId="0" borderId="1" xfId="23" applyNumberFormat="1" applyFont="1" applyBorder="1"/>
    <xf numFmtId="0" fontId="6" fillId="0" borderId="0" xfId="23" applyFont="1" applyBorder="1" applyAlignment="1">
      <alignment horizontal="right" indent="1"/>
    </xf>
    <xf numFmtId="0" fontId="6" fillId="0" borderId="0" xfId="23" applyFont="1" applyBorder="1"/>
    <xf numFmtId="0" fontId="7" fillId="0" borderId="0" xfId="23" applyFont="1"/>
    <xf numFmtId="0" fontId="2" fillId="0" borderId="44" xfId="0" applyFont="1" applyBorder="1"/>
    <xf numFmtId="0" fontId="2" fillId="0" borderId="49" xfId="0" applyFont="1" applyBorder="1"/>
    <xf numFmtId="0" fontId="2" fillId="0" borderId="45" xfId="0" applyFont="1" applyBorder="1"/>
    <xf numFmtId="0" fontId="2" fillId="0" borderId="49" xfId="0" applyFont="1" applyBorder="1" applyAlignment="1">
      <alignment horizontal="left" indent="1"/>
    </xf>
    <xf numFmtId="0" fontId="2" fillId="0" borderId="45" xfId="0" applyFont="1" applyBorder="1" applyAlignment="1">
      <alignment horizontal="left" indent="1"/>
    </xf>
    <xf numFmtId="0" fontId="7" fillId="0" borderId="0" xfId="26" applyFont="1" applyAlignment="1"/>
    <xf numFmtId="0" fontId="4" fillId="0" borderId="0" xfId="26" applyFont="1" applyAlignment="1"/>
    <xf numFmtId="0" fontId="2" fillId="0" borderId="0" xfId="26" applyFont="1"/>
    <xf numFmtId="0" fontId="5" fillId="0" borderId="0" xfId="26" applyFont="1" applyAlignment="1"/>
    <xf numFmtId="0" fontId="2" fillId="0" borderId="0" xfId="26" applyFont="1" applyAlignment="1"/>
    <xf numFmtId="0" fontId="1" fillId="0" borderId="0" xfId="26" applyFont="1" applyAlignment="1"/>
    <xf numFmtId="0" fontId="1" fillId="0" borderId="35" xfId="26" applyFont="1" applyBorder="1" applyAlignment="1"/>
    <xf numFmtId="0" fontId="6" fillId="0" borderId="0" xfId="26" applyFont="1"/>
    <xf numFmtId="0" fontId="2" fillId="0" borderId="1" xfId="26" applyFont="1" applyBorder="1" applyAlignment="1">
      <alignment horizontal="center" vertical="top" wrapText="1"/>
    </xf>
    <xf numFmtId="0" fontId="2" fillId="0" borderId="14" xfId="26" applyFont="1" applyBorder="1" applyAlignment="1">
      <alignment horizontal="center" vertical="top" wrapText="1"/>
    </xf>
    <xf numFmtId="0" fontId="2" fillId="0" borderId="17" xfId="26" applyFont="1" applyBorder="1" applyAlignment="1">
      <alignment horizontal="left" indent="3"/>
    </xf>
    <xf numFmtId="3" fontId="2" fillId="0" borderId="18" xfId="26" applyNumberFormat="1" applyFont="1" applyBorder="1"/>
    <xf numFmtId="3" fontId="2" fillId="0" borderId="19" xfId="26" applyNumberFormat="1" applyFont="1" applyBorder="1"/>
    <xf numFmtId="0" fontId="2" fillId="0" borderId="20" xfId="26" applyFont="1" applyBorder="1" applyAlignment="1">
      <alignment horizontal="left" indent="3"/>
    </xf>
    <xf numFmtId="3" fontId="2" fillId="0" borderId="21" xfId="26" applyNumberFormat="1" applyFont="1" applyBorder="1"/>
    <xf numFmtId="3" fontId="2" fillId="0" borderId="22" xfId="26" applyNumberFormat="1" applyFont="1" applyBorder="1"/>
    <xf numFmtId="0" fontId="2" fillId="0" borderId="10" xfId="26" applyFont="1" applyBorder="1" applyAlignment="1">
      <alignment horizontal="left" indent="3"/>
    </xf>
    <xf numFmtId="3" fontId="2" fillId="0" borderId="2" xfId="26" applyNumberFormat="1" applyFont="1" applyBorder="1"/>
    <xf numFmtId="3" fontId="2" fillId="0" borderId="11" xfId="26" applyNumberFormat="1" applyFont="1" applyBorder="1"/>
    <xf numFmtId="0" fontId="6" fillId="0" borderId="16" xfId="26" applyFont="1" applyBorder="1" applyAlignment="1">
      <alignment horizontal="right"/>
    </xf>
    <xf numFmtId="3" fontId="6" fillId="0" borderId="1" xfId="26" applyNumberFormat="1" applyFont="1" applyBorder="1"/>
    <xf numFmtId="3" fontId="6" fillId="0" borderId="14" xfId="26" applyNumberFormat="1" applyFont="1" applyBorder="1"/>
    <xf numFmtId="0" fontId="2" fillId="0" borderId="68" xfId="26" applyFont="1" applyBorder="1" applyAlignment="1">
      <alignment horizontal="left" indent="3"/>
    </xf>
    <xf numFmtId="3" fontId="2" fillId="0" borderId="52" xfId="26" applyNumberFormat="1" applyFont="1" applyBorder="1"/>
    <xf numFmtId="3" fontId="2" fillId="0" borderId="57" xfId="26" applyNumberFormat="1" applyFont="1" applyBorder="1"/>
    <xf numFmtId="0" fontId="2" fillId="0" borderId="20" xfId="26" applyFont="1" applyBorder="1" applyAlignment="1">
      <alignment horizontal="left" indent="5"/>
    </xf>
    <xf numFmtId="0" fontId="2" fillId="0" borderId="23" xfId="26" applyFont="1" applyBorder="1" applyAlignment="1">
      <alignment horizontal="left" indent="5"/>
    </xf>
    <xf numFmtId="3" fontId="2" fillId="0" borderId="24" xfId="26" applyNumberFormat="1" applyFont="1" applyBorder="1"/>
    <xf numFmtId="3" fontId="2" fillId="0" borderId="25" xfId="26" applyNumberFormat="1" applyFont="1" applyBorder="1"/>
    <xf numFmtId="0" fontId="2" fillId="0" borderId="6" xfId="26" applyFont="1" applyBorder="1" applyAlignment="1">
      <alignment horizontal="left" indent="3"/>
    </xf>
    <xf numFmtId="3" fontId="2" fillId="0" borderId="7" xfId="26" applyNumberFormat="1" applyFont="1" applyBorder="1"/>
    <xf numFmtId="3" fontId="2" fillId="0" borderId="8" xfId="26" applyNumberFormat="1" applyFont="1" applyBorder="1"/>
    <xf numFmtId="0" fontId="8" fillId="0" borderId="0" xfId="26" applyFont="1" applyBorder="1" applyAlignment="1">
      <alignment horizontal="left" indent="3"/>
    </xf>
    <xf numFmtId="3" fontId="2" fillId="0" borderId="0" xfId="26" applyNumberFormat="1" applyFont="1" applyBorder="1"/>
    <xf numFmtId="0" fontId="2" fillId="0" borderId="0" xfId="26" applyFont="1" applyAlignment="1">
      <alignment vertical="top"/>
    </xf>
    <xf numFmtId="0" fontId="7" fillId="0" borderId="0" xfId="26" applyFont="1"/>
    <xf numFmtId="0" fontId="2" fillId="0" borderId="82" xfId="26" applyFont="1" applyBorder="1" applyAlignment="1">
      <alignment horizontal="left" indent="1"/>
    </xf>
    <xf numFmtId="0" fontId="2" fillId="0" borderId="10" xfId="26" applyFont="1" applyBorder="1" applyAlignment="1">
      <alignment horizontal="left" indent="1"/>
    </xf>
    <xf numFmtId="3" fontId="2" fillId="0" borderId="39" xfId="26" applyNumberFormat="1" applyFont="1" applyBorder="1"/>
    <xf numFmtId="3" fontId="2" fillId="0" borderId="40" xfId="26" applyNumberFormat="1" applyFont="1" applyBorder="1"/>
    <xf numFmtId="0" fontId="6" fillId="0" borderId="0" xfId="13" applyFont="1" applyFill="1"/>
    <xf numFmtId="165" fontId="20" fillId="0" borderId="0" xfId="13" applyNumberFormat="1" applyFont="1" applyFill="1" applyAlignment="1"/>
    <xf numFmtId="165" fontId="38" fillId="0" borderId="0" xfId="13" applyNumberFormat="1" applyFont="1" applyAlignment="1">
      <alignment vertical="center"/>
    </xf>
    <xf numFmtId="0" fontId="7" fillId="0" borderId="0" xfId="52" applyFont="1" applyAlignment="1"/>
    <xf numFmtId="0" fontId="4" fillId="0" borderId="0" xfId="52" applyFont="1" applyAlignment="1"/>
    <xf numFmtId="0" fontId="2" fillId="0" borderId="0" xfId="52" applyFont="1"/>
    <xf numFmtId="0" fontId="5" fillId="0" borderId="0" xfId="52" applyFont="1" applyAlignment="1"/>
    <xf numFmtId="0" fontId="2" fillId="0" borderId="0" xfId="52" applyFont="1" applyAlignment="1"/>
    <xf numFmtId="0" fontId="1" fillId="0" borderId="0" xfId="52" applyFont="1" applyAlignment="1"/>
    <xf numFmtId="0" fontId="2" fillId="0" borderId="1" xfId="52" applyFont="1" applyBorder="1" applyAlignment="1">
      <alignment horizontal="center" vertical="top" wrapText="1"/>
    </xf>
    <xf numFmtId="0" fontId="2" fillId="0" borderId="14" xfId="52" applyFont="1" applyBorder="1" applyAlignment="1">
      <alignment horizontal="center" vertical="top" wrapText="1"/>
    </xf>
    <xf numFmtId="0" fontId="2" fillId="0" borderId="17" xfId="52" applyFont="1" applyBorder="1" applyAlignment="1">
      <alignment horizontal="left" indent="1"/>
    </xf>
    <xf numFmtId="3" fontId="2" fillId="0" borderId="18" xfId="52" applyNumberFormat="1" applyFont="1" applyBorder="1"/>
    <xf numFmtId="3" fontId="2" fillId="0" borderId="19" xfId="52" applyNumberFormat="1" applyFont="1" applyBorder="1"/>
    <xf numFmtId="3" fontId="2" fillId="0" borderId="21" xfId="52" applyNumberFormat="1" applyFont="1" applyBorder="1"/>
    <xf numFmtId="3" fontId="2" fillId="0" borderId="22" xfId="52" applyNumberFormat="1" applyFont="1" applyBorder="1"/>
    <xf numFmtId="0" fontId="2" fillId="0" borderId="20" xfId="52" applyFont="1" applyBorder="1" applyAlignment="1">
      <alignment horizontal="left" indent="1"/>
    </xf>
    <xf numFmtId="0" fontId="2" fillId="0" borderId="37" xfId="52" applyFont="1" applyBorder="1" applyAlignment="1">
      <alignment horizontal="left" indent="1"/>
    </xf>
    <xf numFmtId="3" fontId="2" fillId="0" borderId="39" xfId="52" applyNumberFormat="1" applyFont="1" applyBorder="1"/>
    <xf numFmtId="3" fontId="2" fillId="0" borderId="40" xfId="52" applyNumberFormat="1" applyFont="1" applyBorder="1"/>
    <xf numFmtId="0" fontId="6" fillId="0" borderId="16" xfId="52" applyFont="1" applyBorder="1" applyAlignment="1">
      <alignment horizontal="right"/>
    </xf>
    <xf numFmtId="3" fontId="6" fillId="0" borderId="1" xfId="52" applyNumberFormat="1" applyFont="1" applyBorder="1"/>
    <xf numFmtId="3" fontId="6" fillId="0" borderId="14" xfId="52" applyNumberFormat="1" applyFont="1" applyBorder="1"/>
    <xf numFmtId="0" fontId="7" fillId="0" borderId="0" xfId="52" applyFont="1"/>
    <xf numFmtId="3" fontId="2" fillId="0" borderId="18" xfId="0" applyNumberFormat="1" applyFont="1" applyFill="1" applyBorder="1"/>
    <xf numFmtId="3" fontId="2" fillId="0" borderId="21" xfId="0" applyNumberFormat="1" applyFont="1" applyFill="1" applyBorder="1"/>
    <xf numFmtId="3" fontId="16" fillId="0" borderId="21" xfId="0" applyNumberFormat="1" applyFont="1" applyFill="1" applyBorder="1"/>
    <xf numFmtId="3" fontId="2" fillId="0" borderId="39" xfId="0" applyNumberFormat="1" applyFont="1" applyFill="1" applyBorder="1"/>
    <xf numFmtId="3" fontId="2" fillId="0" borderId="0" xfId="1" applyNumberFormat="1" applyFont="1"/>
    <xf numFmtId="0" fontId="2" fillId="0" borderId="67" xfId="0" applyFont="1" applyBorder="1"/>
    <xf numFmtId="3" fontId="2" fillId="0" borderId="66" xfId="0" applyNumberFormat="1" applyFont="1" applyBorder="1"/>
    <xf numFmtId="3" fontId="2" fillId="0" borderId="65" xfId="0" applyNumberFormat="1" applyFont="1" applyBorder="1"/>
    <xf numFmtId="0" fontId="2" fillId="0" borderId="20" xfId="0" applyFont="1" applyFill="1" applyBorder="1" applyAlignment="1">
      <alignment horizontal="left" indent="2"/>
    </xf>
    <xf numFmtId="3" fontId="2" fillId="0" borderId="22" xfId="0" applyNumberFormat="1" applyFont="1" applyFill="1" applyBorder="1"/>
    <xf numFmtId="0" fontId="2" fillId="0" borderId="0" xfId="0" applyFont="1" applyFill="1"/>
    <xf numFmtId="0" fontId="2" fillId="0" borderId="64" xfId="0" applyFont="1" applyFill="1" applyBorder="1" applyAlignment="1">
      <alignment horizontal="left" wrapText="1" indent="2"/>
    </xf>
    <xf numFmtId="3" fontId="2" fillId="0" borderId="56" xfId="0" applyNumberFormat="1" applyFont="1" applyFill="1" applyBorder="1"/>
    <xf numFmtId="3" fontId="2" fillId="0" borderId="58" xfId="0" applyNumberFormat="1" applyFont="1" applyFill="1" applyBorder="1"/>
    <xf numFmtId="0" fontId="7" fillId="0" borderId="0" xfId="0" applyFont="1" applyFill="1"/>
    <xf numFmtId="0" fontId="1" fillId="0" borderId="0" xfId="0" applyFont="1" applyAlignment="1">
      <alignment horizontal="left"/>
    </xf>
    <xf numFmtId="0" fontId="16" fillId="0" borderId="20" xfId="0" applyFont="1" applyFill="1" applyBorder="1" applyAlignment="1">
      <alignment horizontal="left" indent="8"/>
    </xf>
    <xf numFmtId="3" fontId="16" fillId="0" borderId="22" xfId="0" applyNumberFormat="1" applyFont="1" applyFill="1" applyBorder="1"/>
    <xf numFmtId="0" fontId="2" fillId="0" borderId="64" xfId="0" applyFont="1" applyBorder="1" applyAlignment="1">
      <alignment horizontal="left" wrapText="1" indent="2"/>
    </xf>
    <xf numFmtId="3" fontId="2" fillId="0" borderId="56" xfId="0" applyNumberFormat="1" applyFont="1" applyBorder="1"/>
    <xf numFmtId="3" fontId="2" fillId="0" borderId="58" xfId="0" applyNumberFormat="1" applyFont="1" applyBorder="1"/>
    <xf numFmtId="0" fontId="40" fillId="18" borderId="0" xfId="2" applyFont="1" applyFill="1" applyAlignment="1"/>
    <xf numFmtId="0" fontId="20" fillId="18" borderId="0" xfId="2" applyFont="1" applyFill="1" applyAlignment="1"/>
    <xf numFmtId="0" fontId="20" fillId="18" borderId="0" xfId="2" applyFont="1" applyFill="1"/>
    <xf numFmtId="0" fontId="20" fillId="0" borderId="0" xfId="2" applyFont="1"/>
    <xf numFmtId="0" fontId="20" fillId="0" borderId="0" xfId="2" applyFont="1" applyAlignment="1"/>
    <xf numFmtId="0" fontId="20" fillId="0" borderId="0" xfId="2" applyFont="1" applyBorder="1" applyAlignment="1"/>
    <xf numFmtId="166" fontId="20" fillId="18" borderId="1" xfId="2" applyNumberFormat="1" applyFont="1" applyFill="1" applyBorder="1" applyAlignment="1">
      <alignment horizontal="center" wrapText="1"/>
    </xf>
    <xf numFmtId="166" fontId="20" fillId="18" borderId="63" xfId="2" applyNumberFormat="1" applyFont="1" applyFill="1" applyBorder="1" applyAlignment="1">
      <alignment horizontal="center" wrapText="1"/>
    </xf>
    <xf numFmtId="166" fontId="20" fillId="18" borderId="12" xfId="2" applyNumberFormat="1" applyFont="1" applyFill="1" applyBorder="1" applyAlignment="1">
      <alignment horizontal="center" wrapText="1"/>
    </xf>
    <xf numFmtId="0" fontId="42" fillId="18" borderId="0" xfId="2" applyFont="1" applyFill="1" applyAlignment="1"/>
    <xf numFmtId="166" fontId="20" fillId="18" borderId="15" xfId="2" applyNumberFormat="1" applyFont="1" applyFill="1" applyBorder="1" applyAlignment="1">
      <alignment horizontal="right" wrapText="1"/>
    </xf>
    <xf numFmtId="166" fontId="20" fillId="18" borderId="15" xfId="2" quotePrefix="1" applyNumberFormat="1" applyFont="1" applyFill="1" applyBorder="1" applyAlignment="1">
      <alignment horizontal="right" wrapText="1"/>
    </xf>
    <xf numFmtId="0" fontId="20" fillId="18" borderId="0" xfId="2" applyFont="1" applyFill="1" applyAlignment="1">
      <alignment wrapText="1"/>
    </xf>
    <xf numFmtId="166" fontId="20" fillId="18" borderId="15" xfId="3" applyNumberFormat="1" applyFont="1" applyFill="1" applyBorder="1" applyAlignment="1">
      <alignment horizontal="right"/>
    </xf>
    <xf numFmtId="166" fontId="43" fillId="18" borderId="15" xfId="3" applyNumberFormat="1" applyFont="1" applyFill="1" applyBorder="1" applyAlignment="1">
      <alignment horizontal="right"/>
    </xf>
    <xf numFmtId="0" fontId="44" fillId="18" borderId="0" xfId="2" applyFont="1" applyFill="1" applyAlignment="1">
      <alignment horizontal="left" wrapText="1"/>
    </xf>
    <xf numFmtId="166" fontId="44" fillId="18" borderId="15" xfId="3" applyNumberFormat="1" applyFont="1" applyFill="1" applyBorder="1" applyAlignment="1">
      <alignment horizontal="right"/>
    </xf>
    <xf numFmtId="0" fontId="20" fillId="18" borderId="0" xfId="2" applyFont="1" applyFill="1" applyAlignment="1">
      <alignment horizontal="left" wrapText="1"/>
    </xf>
    <xf numFmtId="0" fontId="44" fillId="18" borderId="0" xfId="2" applyFont="1" applyFill="1" applyAlignment="1">
      <alignment wrapText="1"/>
    </xf>
    <xf numFmtId="0" fontId="45" fillId="0" borderId="0" xfId="2" applyFont="1" applyAlignment="1"/>
    <xf numFmtId="0" fontId="20" fillId="18" borderId="0" xfId="2" applyFont="1" applyFill="1" applyAlignment="1">
      <alignment vertical="top"/>
    </xf>
    <xf numFmtId="0" fontId="20" fillId="18" borderId="0" xfId="2" applyFont="1" applyFill="1" applyBorder="1" applyAlignment="1"/>
    <xf numFmtId="166" fontId="20" fillId="18" borderId="2" xfId="3" applyNumberFormat="1" applyFont="1" applyFill="1" applyBorder="1" applyAlignment="1">
      <alignment horizontal="right"/>
    </xf>
    <xf numFmtId="37" fontId="20" fillId="18" borderId="0" xfId="2" applyNumberFormat="1" applyFont="1" applyFill="1"/>
    <xf numFmtId="0" fontId="40" fillId="18" borderId="0" xfId="2" applyFont="1" applyFill="1"/>
    <xf numFmtId="0" fontId="20" fillId="18" borderId="0" xfId="2" applyFont="1" applyFill="1" applyAlignment="1">
      <alignment vertical="top" wrapText="1"/>
    </xf>
    <xf numFmtId="10" fontId="20" fillId="18" borderId="0" xfId="15" applyNumberFormat="1" applyFont="1" applyFill="1"/>
    <xf numFmtId="0" fontId="46" fillId="18" borderId="0" xfId="2" quotePrefix="1" applyFont="1" applyFill="1" applyAlignment="1">
      <alignment vertical="top"/>
    </xf>
    <xf numFmtId="166" fontId="20" fillId="18" borderId="0" xfId="2" applyNumberFormat="1" applyFont="1" applyFill="1"/>
    <xf numFmtId="164" fontId="20" fillId="18" borderId="0" xfId="3" applyNumberFormat="1" applyFont="1" applyFill="1"/>
    <xf numFmtId="3" fontId="20" fillId="0" borderId="0" xfId="2" applyNumberFormat="1" applyFont="1"/>
    <xf numFmtId="166" fontId="20" fillId="0" borderId="0" xfId="2" applyNumberFormat="1" applyFont="1"/>
    <xf numFmtId="0" fontId="7" fillId="0" borderId="0" xfId="57" applyFont="1" applyAlignment="1"/>
    <xf numFmtId="0" fontId="4" fillId="0" borderId="0" xfId="57" applyFont="1" applyAlignment="1"/>
    <xf numFmtId="0" fontId="2" fillId="0" borderId="0" xfId="57" applyFont="1"/>
    <xf numFmtId="0" fontId="5" fillId="0" borderId="0" xfId="57" applyFont="1" applyAlignment="1"/>
    <xf numFmtId="0" fontId="2" fillId="0" borderId="0" xfId="57" applyFont="1" applyAlignment="1"/>
    <xf numFmtId="0" fontId="1" fillId="0" borderId="0" xfId="57" applyFont="1" applyAlignment="1"/>
    <xf numFmtId="0" fontId="1" fillId="0" borderId="35" xfId="57" applyFont="1" applyBorder="1" applyAlignment="1"/>
    <xf numFmtId="0" fontId="2" fillId="0" borderId="1" xfId="57" applyFont="1" applyBorder="1" applyAlignment="1">
      <alignment horizontal="center" vertical="top" wrapText="1"/>
    </xf>
    <xf numFmtId="0" fontId="2" fillId="0" borderId="14" xfId="57" applyFont="1" applyBorder="1" applyAlignment="1">
      <alignment horizontal="center" vertical="top" wrapText="1"/>
    </xf>
    <xf numFmtId="0" fontId="2" fillId="0" borderId="10" xfId="57" applyFont="1" applyBorder="1" applyAlignment="1">
      <alignment horizontal="left" indent="3"/>
    </xf>
    <xf numFmtId="3" fontId="2" fillId="0" borderId="2" xfId="57" applyNumberFormat="1" applyFont="1" applyBorder="1"/>
    <xf numFmtId="3" fontId="2" fillId="0" borderId="21" xfId="57" applyNumberFormat="1" applyFont="1" applyBorder="1"/>
    <xf numFmtId="3" fontId="2" fillId="0" borderId="11" xfId="57" applyNumberFormat="1" applyFont="1" applyBorder="1"/>
    <xf numFmtId="0" fontId="6" fillId="0" borderId="16" xfId="57" applyFont="1" applyBorder="1" applyAlignment="1">
      <alignment horizontal="right"/>
    </xf>
    <xf numFmtId="3" fontId="6" fillId="0" borderId="1" xfId="57" applyNumberFormat="1" applyFont="1" applyBorder="1"/>
    <xf numFmtId="3" fontId="6" fillId="0" borderId="14" xfId="57" applyNumberFormat="1" applyFont="1" applyBorder="1"/>
    <xf numFmtId="0" fontId="2" fillId="0" borderId="68" xfId="57" applyFont="1" applyBorder="1" applyAlignment="1">
      <alignment horizontal="left" indent="3"/>
    </xf>
    <xf numFmtId="3" fontId="2" fillId="0" borderId="52" xfId="57" applyNumberFormat="1" applyFont="1" applyBorder="1"/>
    <xf numFmtId="3" fontId="2" fillId="0" borderId="57" xfId="57" applyNumberFormat="1" applyFont="1" applyBorder="1"/>
    <xf numFmtId="0" fontId="2" fillId="0" borderId="20" xfId="57" applyFont="1" applyBorder="1" applyAlignment="1">
      <alignment horizontal="left" indent="3"/>
    </xf>
    <xf numFmtId="3" fontId="2" fillId="0" borderId="22" xfId="57" applyNumberFormat="1" applyFont="1" applyBorder="1"/>
    <xf numFmtId="0" fontId="2" fillId="0" borderId="20" xfId="57" applyFont="1" applyBorder="1" applyAlignment="1">
      <alignment horizontal="left" indent="5"/>
    </xf>
    <xf numFmtId="0" fontId="2" fillId="0" borderId="23" xfId="57" applyFont="1" applyBorder="1" applyAlignment="1">
      <alignment horizontal="left" indent="5"/>
    </xf>
    <xf numFmtId="3" fontId="2" fillId="0" borderId="24" xfId="57" applyNumberFormat="1" applyFont="1" applyBorder="1"/>
    <xf numFmtId="3" fontId="2" fillId="0" borderId="25" xfId="57" applyNumberFormat="1" applyFont="1" applyBorder="1"/>
    <xf numFmtId="0" fontId="2" fillId="0" borderId="6" xfId="57" applyFont="1" applyBorder="1" applyAlignment="1">
      <alignment horizontal="left" indent="3"/>
    </xf>
    <xf numFmtId="3" fontId="2" fillId="0" borderId="7" xfId="57" applyNumberFormat="1" applyFont="1" applyBorder="1"/>
    <xf numFmtId="3" fontId="2" fillId="0" borderId="8" xfId="57" applyNumberFormat="1" applyFont="1" applyBorder="1"/>
    <xf numFmtId="0" fontId="8" fillId="0" borderId="0" xfId="57" applyFont="1" applyBorder="1" applyAlignment="1">
      <alignment horizontal="left" indent="3"/>
    </xf>
    <xf numFmtId="3" fontId="2" fillId="0" borderId="0" xfId="57" applyNumberFormat="1" applyFont="1" applyBorder="1"/>
    <xf numFmtId="0" fontId="7" fillId="0" borderId="0" xfId="57" applyFont="1"/>
    <xf numFmtId="0" fontId="6" fillId="0" borderId="4" xfId="26" applyFont="1" applyBorder="1" applyAlignment="1">
      <alignment horizontal="center" vertical="center" wrapText="1"/>
    </xf>
    <xf numFmtId="0" fontId="6" fillId="0" borderId="4" xfId="57" applyFont="1" applyBorder="1" applyAlignment="1">
      <alignment horizontal="center" vertical="center" wrapText="1"/>
    </xf>
    <xf numFmtId="0" fontId="6" fillId="18" borderId="0" xfId="13" applyFont="1" applyFill="1" applyAlignment="1">
      <alignment horizontal="left" wrapText="1"/>
    </xf>
    <xf numFmtId="0" fontId="36" fillId="0" borderId="0" xfId="13" applyNumberFormat="1" applyFont="1" applyFill="1" applyAlignment="1">
      <alignment horizontal="left" vertical="top" wrapText="1"/>
    </xf>
    <xf numFmtId="0" fontId="2" fillId="0" borderId="0" xfId="0" applyFont="1"/>
    <xf numFmtId="0" fontId="21" fillId="3" borderId="0" xfId="13" applyFont="1" applyFill="1" applyAlignment="1">
      <alignment vertical="top" wrapText="1"/>
    </xf>
    <xf numFmtId="3" fontId="2" fillId="0" borderId="37" xfId="0" applyNumberFormat="1" applyFont="1" applyBorder="1"/>
    <xf numFmtId="3" fontId="12" fillId="0" borderId="24" xfId="0" applyNumberFormat="1" applyFont="1" applyBorder="1"/>
    <xf numFmtId="3" fontId="12" fillId="0" borderId="25" xfId="0" applyNumberFormat="1" applyFont="1" applyBorder="1"/>
    <xf numFmtId="0" fontId="2" fillId="0" borderId="17" xfId="57" applyFont="1" applyBorder="1" applyAlignment="1">
      <alignment horizontal="left" indent="3"/>
    </xf>
    <xf numFmtId="3" fontId="6" fillId="0" borderId="1" xfId="59" applyNumberFormat="1" applyFont="1" applyBorder="1"/>
    <xf numFmtId="3" fontId="6" fillId="0" borderId="14" xfId="59" applyNumberFormat="1" applyFont="1" applyBorder="1"/>
    <xf numFmtId="0" fontId="2" fillId="0" borderId="82" xfId="57" applyFont="1" applyBorder="1" applyAlignment="1">
      <alignment horizontal="left" indent="1"/>
    </xf>
    <xf numFmtId="3" fontId="2" fillId="0" borderId="18" xfId="57" applyNumberFormat="1" applyFont="1" applyBorder="1"/>
    <xf numFmtId="3" fontId="2" fillId="0" borderId="19" xfId="57" applyNumberFormat="1" applyFont="1" applyBorder="1"/>
    <xf numFmtId="0" fontId="2" fillId="0" borderId="10" xfId="57" applyFont="1" applyBorder="1" applyAlignment="1">
      <alignment horizontal="left" indent="1"/>
    </xf>
    <xf numFmtId="3" fontId="2" fillId="0" borderId="39" xfId="57" applyNumberFormat="1" applyFont="1" applyBorder="1"/>
    <xf numFmtId="3" fontId="2" fillId="0" borderId="21" xfId="13" applyNumberFormat="1" applyFont="1" applyBorder="1"/>
    <xf numFmtId="0" fontId="2" fillId="0" borderId="0" xfId="57" applyFont="1" applyFill="1"/>
    <xf numFmtId="0" fontId="6" fillId="0" borderId="47" xfId="0" applyFont="1" applyBorder="1" applyAlignment="1">
      <alignment horizontal="center"/>
    </xf>
    <xf numFmtId="0" fontId="2" fillId="0" borderId="0" xfId="23" applyFont="1" applyBorder="1"/>
    <xf numFmtId="0" fontId="21" fillId="0" borderId="0" xfId="13" applyFont="1" applyFill="1"/>
    <xf numFmtId="0" fontId="23" fillId="0" borderId="0" xfId="13" applyFont="1" applyFill="1"/>
    <xf numFmtId="0" fontId="20" fillId="0" borderId="0" xfId="19" applyFont="1" applyFill="1"/>
    <xf numFmtId="0" fontId="21" fillId="0" borderId="0" xfId="13" applyFill="1"/>
    <xf numFmtId="0" fontId="20" fillId="0" borderId="0" xfId="19" applyFill="1"/>
    <xf numFmtId="0" fontId="23" fillId="0" borderId="0" xfId="19" applyFont="1" applyFill="1" applyAlignment="1">
      <alignment horizontal="centerContinuous"/>
    </xf>
    <xf numFmtId="0" fontId="21" fillId="0" borderId="0" xfId="19" applyFont="1" applyFill="1" applyAlignment="1">
      <alignment horizontal="centerContinuous"/>
    </xf>
    <xf numFmtId="0" fontId="21" fillId="0" borderId="0" xfId="13" applyFont="1" applyFill="1" applyBorder="1" applyAlignment="1">
      <alignment horizontal="center"/>
    </xf>
    <xf numFmtId="0" fontId="23" fillId="0" borderId="0" xfId="20" applyFont="1" applyFill="1" applyAlignment="1">
      <alignment horizontal="center"/>
    </xf>
    <xf numFmtId="0" fontId="21" fillId="0" borderId="0" xfId="20" applyFont="1" applyFill="1" applyAlignment="1">
      <alignment horizontal="left" wrapText="1"/>
    </xf>
    <xf numFmtId="0" fontId="31" fillId="0" borderId="0" xfId="22" applyFont="1" applyBorder="1" applyAlignment="1"/>
    <xf numFmtId="0" fontId="21" fillId="0" borderId="0" xfId="22" applyFont="1" applyBorder="1" applyAlignment="1"/>
    <xf numFmtId="0" fontId="32" fillId="3" borderId="0" xfId="22" applyFont="1" applyFill="1" applyBorder="1" applyAlignment="1">
      <alignment horizontal="center" vertical="top"/>
    </xf>
    <xf numFmtId="0" fontId="33" fillId="4" borderId="0" xfId="22" applyFont="1" applyFill="1" applyBorder="1" applyAlignment="1">
      <alignment vertical="top" wrapText="1"/>
    </xf>
    <xf numFmtId="0" fontId="2" fillId="0" borderId="0" xfId="0" applyFont="1" applyAlignment="1">
      <alignment horizontal="center"/>
    </xf>
    <xf numFmtId="0" fontId="2" fillId="0" borderId="0" xfId="0" applyFont="1" applyAlignment="1">
      <alignment horizontal="left" vertical="top"/>
    </xf>
    <xf numFmtId="0" fontId="18"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center"/>
    </xf>
    <xf numFmtId="0" fontId="1" fillId="0" borderId="0" xfId="0" applyFont="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4" fillId="0" borderId="0" xfId="23" applyFont="1" applyFill="1" applyAlignment="1">
      <alignment horizontal="center"/>
    </xf>
    <xf numFmtId="0" fontId="5" fillId="0" borderId="0" xfId="23" applyFont="1" applyFill="1" applyAlignment="1">
      <alignment horizontal="center"/>
    </xf>
    <xf numFmtId="0" fontId="2" fillId="0" borderId="0" xfId="23" applyFont="1" applyFill="1" applyAlignment="1">
      <alignment horizontal="center"/>
    </xf>
    <xf numFmtId="0" fontId="1" fillId="0" borderId="0" xfId="23" applyFont="1" applyFill="1" applyAlignment="1">
      <alignment horizontal="center"/>
    </xf>
    <xf numFmtId="0" fontId="1" fillId="0" borderId="35" xfId="23" applyFont="1" applyFill="1" applyBorder="1" applyAlignment="1">
      <alignment horizontal="center"/>
    </xf>
    <xf numFmtId="0" fontId="1" fillId="0" borderId="0" xfId="23" applyFont="1" applyFill="1" applyBorder="1" applyAlignment="1">
      <alignment horizontal="center"/>
    </xf>
    <xf numFmtId="0" fontId="6" fillId="0" borderId="13" xfId="23" applyFont="1" applyFill="1" applyBorder="1" applyAlignment="1">
      <alignment horizontal="center" vertical="center"/>
    </xf>
    <xf numFmtId="0" fontId="6" fillId="0" borderId="10" xfId="23" applyFont="1" applyFill="1" applyBorder="1" applyAlignment="1">
      <alignment horizontal="center" vertical="center"/>
    </xf>
    <xf numFmtId="0" fontId="6" fillId="0" borderId="28" xfId="23" applyFont="1" applyFill="1" applyBorder="1" applyAlignment="1">
      <alignment horizontal="center" vertical="center" wrapText="1"/>
    </xf>
    <xf numFmtId="0" fontId="6" fillId="0" borderId="29" xfId="23" applyFont="1" applyFill="1" applyBorder="1" applyAlignment="1">
      <alignment horizontal="center" vertical="center" wrapText="1"/>
    </xf>
    <xf numFmtId="0" fontId="6" fillId="0" borderId="4" xfId="23" applyFont="1" applyFill="1" applyBorder="1" applyAlignment="1">
      <alignment horizontal="center" vertical="center" wrapText="1"/>
    </xf>
    <xf numFmtId="0" fontId="6" fillId="0" borderId="5" xfId="23" applyFont="1" applyFill="1" applyBorder="1" applyAlignment="1">
      <alignment horizontal="center" vertical="center" wrapText="1"/>
    </xf>
    <xf numFmtId="0" fontId="12" fillId="0" borderId="0" xfId="13" applyFont="1" applyFill="1" applyAlignment="1">
      <alignment horizontal="left" vertical="top" wrapText="1"/>
    </xf>
    <xf numFmtId="0" fontId="6" fillId="0" borderId="34" xfId="23" applyFont="1" applyFill="1" applyBorder="1" applyAlignment="1">
      <alignment horizontal="center" vertical="center" wrapText="1"/>
    </xf>
    <xf numFmtId="0" fontId="6" fillId="0" borderId="62" xfId="23" applyFont="1" applyFill="1" applyBorder="1" applyAlignment="1">
      <alignment horizontal="center" vertical="center" wrapText="1"/>
    </xf>
    <xf numFmtId="0" fontId="6" fillId="0" borderId="86" xfId="23" applyFont="1" applyFill="1" applyBorder="1" applyAlignment="1">
      <alignment horizontal="center" vertical="center" wrapText="1"/>
    </xf>
    <xf numFmtId="0" fontId="8" fillId="0" borderId="0" xfId="0" applyFont="1" applyAlignment="1">
      <alignment horizontal="left" vertical="top"/>
    </xf>
    <xf numFmtId="0" fontId="6" fillId="0" borderId="13"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2" fillId="0" borderId="35" xfId="0" applyFont="1" applyBorder="1" applyAlignment="1">
      <alignment horizontal="center"/>
    </xf>
    <xf numFmtId="0" fontId="11" fillId="0" borderId="41" xfId="0" applyFont="1" applyBorder="1" applyAlignment="1">
      <alignment horizontal="left" vertical="top"/>
    </xf>
    <xf numFmtId="0" fontId="11" fillId="0" borderId="31" xfId="0" applyFont="1" applyBorder="1" applyAlignment="1">
      <alignment horizontal="left" vertical="top"/>
    </xf>
    <xf numFmtId="0" fontId="15" fillId="0" borderId="41" xfId="0" applyFont="1" applyBorder="1" applyAlignment="1">
      <alignment horizontal="left" vertical="top" wrapText="1"/>
    </xf>
    <xf numFmtId="0" fontId="15" fillId="0" borderId="41" xfId="0" applyFont="1" applyBorder="1" applyAlignment="1">
      <alignment horizontal="left" vertical="top"/>
    </xf>
    <xf numFmtId="0" fontId="15" fillId="0" borderId="31" xfId="0" applyFont="1" applyBorder="1" applyAlignment="1">
      <alignment horizontal="left" vertical="top"/>
    </xf>
    <xf numFmtId="0" fontId="11" fillId="0" borderId="50" xfId="0" applyFont="1" applyBorder="1" applyAlignment="1">
      <alignment horizontal="left" vertical="top"/>
    </xf>
    <xf numFmtId="0" fontId="11" fillId="0" borderId="80" xfId="0" applyFont="1" applyBorder="1" applyAlignment="1">
      <alignment horizontal="left" vertical="top"/>
    </xf>
    <xf numFmtId="0" fontId="12" fillId="0" borderId="41" xfId="0" applyFont="1" applyBorder="1" applyAlignment="1">
      <alignment horizontal="left" vertical="top"/>
    </xf>
    <xf numFmtId="0" fontId="12" fillId="0" borderId="31" xfId="0" applyFont="1" applyBorder="1" applyAlignment="1">
      <alignment horizontal="left" vertical="top"/>
    </xf>
    <xf numFmtId="0" fontId="11" fillId="0" borderId="81" xfId="0" applyFont="1" applyBorder="1" applyAlignment="1">
      <alignment horizontal="right" vertical="top"/>
    </xf>
    <xf numFmtId="0" fontId="11" fillId="0" borderId="42" xfId="0" applyFont="1" applyBorder="1" applyAlignment="1">
      <alignment horizontal="right" vertical="top"/>
    </xf>
    <xf numFmtId="0" fontId="11" fillId="0" borderId="55" xfId="0" applyFont="1" applyBorder="1" applyAlignment="1">
      <alignment horizontal="center" vertical="top"/>
    </xf>
    <xf numFmtId="0" fontId="11" fillId="0" borderId="32" xfId="0" applyFont="1" applyBorder="1" applyAlignment="1">
      <alignment horizontal="center" vertical="top"/>
    </xf>
    <xf numFmtId="0" fontId="15" fillId="0" borderId="41" xfId="0" applyFont="1" applyFill="1" applyBorder="1" applyAlignment="1">
      <alignment horizontal="left" vertical="top" wrapText="1"/>
    </xf>
    <xf numFmtId="0" fontId="15" fillId="0" borderId="41" xfId="0" applyFont="1" applyFill="1" applyBorder="1" applyAlignment="1">
      <alignment horizontal="left" vertical="top"/>
    </xf>
    <xf numFmtId="0" fontId="15" fillId="0" borderId="31" xfId="0" applyFont="1" applyFill="1" applyBorder="1" applyAlignment="1">
      <alignment horizontal="left" vertical="top"/>
    </xf>
    <xf numFmtId="0" fontId="11" fillId="0" borderId="51" xfId="0" applyFont="1" applyBorder="1" applyAlignment="1">
      <alignment horizontal="left" vertical="top"/>
    </xf>
    <xf numFmtId="0" fontId="11" fillId="0" borderId="54" xfId="0" applyFont="1" applyBorder="1" applyAlignment="1">
      <alignment horizontal="left" vertical="top"/>
    </xf>
    <xf numFmtId="0" fontId="11" fillId="0" borderId="51" xfId="0" applyFont="1" applyBorder="1" applyAlignment="1">
      <alignment horizontal="left" vertical="top" wrapText="1"/>
    </xf>
    <xf numFmtId="0" fontId="15" fillId="0" borderId="87" xfId="0" applyFont="1" applyBorder="1" applyAlignment="1">
      <alignment horizontal="left" vertical="top" wrapText="1"/>
    </xf>
    <xf numFmtId="0" fontId="0" fillId="0" borderId="87" xfId="0" applyBorder="1" applyAlignment="1">
      <alignment horizontal="left" vertical="top" wrapText="1"/>
    </xf>
    <xf numFmtId="0" fontId="0" fillId="0" borderId="88" xfId="0" applyBorder="1" applyAlignment="1">
      <alignment horizontal="left" vertical="top" wrapText="1"/>
    </xf>
    <xf numFmtId="0" fontId="0" fillId="0" borderId="51" xfId="0" applyBorder="1" applyAlignment="1">
      <alignment horizontal="left" vertical="top" wrapText="1"/>
    </xf>
    <xf numFmtId="0" fontId="0" fillId="0" borderId="54" xfId="0" applyBorder="1" applyAlignment="1">
      <alignment horizontal="left" vertical="top" wrapText="1"/>
    </xf>
    <xf numFmtId="0" fontId="12" fillId="0" borderId="87" xfId="0" applyFont="1" applyBorder="1" applyAlignment="1">
      <alignment horizontal="left" vertical="top" wrapText="1"/>
    </xf>
    <xf numFmtId="0" fontId="12" fillId="0" borderId="88" xfId="0" applyFont="1" applyBorder="1" applyAlignment="1">
      <alignment horizontal="left" vertical="top" wrapText="1"/>
    </xf>
    <xf numFmtId="0" fontId="12" fillId="0" borderId="51" xfId="0" applyFont="1" applyBorder="1" applyAlignment="1">
      <alignment horizontal="left" vertical="top" wrapText="1"/>
    </xf>
    <xf numFmtId="0" fontId="12" fillId="0" borderId="54" xfId="0" applyFont="1" applyBorder="1" applyAlignment="1">
      <alignment horizontal="left" vertical="top" wrapText="1"/>
    </xf>
    <xf numFmtId="0" fontId="12" fillId="0" borderId="41" xfId="0" applyFont="1" applyBorder="1" applyAlignment="1">
      <alignment horizontal="left" vertical="top" wrapText="1"/>
    </xf>
    <xf numFmtId="0" fontId="12" fillId="0" borderId="31" xfId="0" applyFont="1" applyBorder="1" applyAlignment="1">
      <alignment horizontal="left" vertical="top" wrapText="1"/>
    </xf>
    <xf numFmtId="0" fontId="10"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2" fillId="0" borderId="0" xfId="0" applyFont="1" applyBorder="1" applyAlignment="1">
      <alignment horizontal="center"/>
    </xf>
    <xf numFmtId="0" fontId="12" fillId="0" borderId="53" xfId="0" applyFont="1" applyBorder="1" applyAlignment="1">
      <alignment vertical="top"/>
    </xf>
    <xf numFmtId="0" fontId="12" fillId="0" borderId="33" xfId="0" applyFont="1" applyBorder="1" applyAlignment="1">
      <alignment vertical="top"/>
    </xf>
    <xf numFmtId="0" fontId="15" fillId="18" borderId="41" xfId="0" applyFont="1" applyFill="1" applyBorder="1" applyAlignment="1">
      <alignment horizontal="left" vertical="top" wrapText="1"/>
    </xf>
    <xf numFmtId="0" fontId="15" fillId="18" borderId="41" xfId="0" applyFont="1" applyFill="1" applyBorder="1" applyAlignment="1">
      <alignment horizontal="left" vertical="top"/>
    </xf>
    <xf numFmtId="0" fontId="15" fillId="18" borderId="31" xfId="0" applyFont="1" applyFill="1" applyBorder="1" applyAlignment="1">
      <alignment horizontal="left" vertical="top"/>
    </xf>
    <xf numFmtId="0" fontId="4" fillId="0" borderId="0" xfId="26" applyFont="1" applyAlignment="1">
      <alignment horizontal="center"/>
    </xf>
    <xf numFmtId="0" fontId="5" fillId="0" borderId="0" xfId="26" applyFont="1" applyAlignment="1">
      <alignment horizontal="center"/>
    </xf>
    <xf numFmtId="0" fontId="2" fillId="0" borderId="0" xfId="26" applyFont="1" applyAlignment="1">
      <alignment horizontal="center"/>
    </xf>
    <xf numFmtId="0" fontId="1" fillId="0" borderId="0" xfId="26" applyFont="1" applyAlignment="1">
      <alignment horizontal="center"/>
    </xf>
    <xf numFmtId="0" fontId="6" fillId="0" borderId="13" xfId="26" applyFont="1" applyBorder="1" applyAlignment="1">
      <alignment horizontal="center" vertical="center"/>
    </xf>
    <xf numFmtId="0" fontId="6" fillId="0" borderId="10" xfId="26" applyFont="1" applyBorder="1" applyAlignment="1">
      <alignment horizontal="center" vertical="center"/>
    </xf>
    <xf numFmtId="0" fontId="6" fillId="0" borderId="4" xfId="26" applyFont="1" applyBorder="1" applyAlignment="1">
      <alignment horizontal="center" vertical="center" wrapText="1"/>
    </xf>
    <xf numFmtId="0" fontId="6" fillId="0" borderId="34" xfId="26" applyFont="1" applyBorder="1" applyAlignment="1">
      <alignment horizontal="center" vertical="center" wrapText="1"/>
    </xf>
    <xf numFmtId="0" fontId="6" fillId="0" borderId="62" xfId="26" applyFont="1" applyBorder="1" applyAlignment="1">
      <alignment horizontal="center" vertical="center" wrapText="1"/>
    </xf>
    <xf numFmtId="0" fontId="6" fillId="0" borderId="86" xfId="26" applyFont="1" applyBorder="1" applyAlignment="1">
      <alignment horizontal="center" vertical="center" wrapText="1"/>
    </xf>
    <xf numFmtId="0" fontId="2" fillId="0" borderId="0" xfId="26" applyFont="1" applyAlignment="1">
      <alignment horizontal="left" wrapText="1"/>
    </xf>
    <xf numFmtId="0" fontId="6" fillId="0" borderId="5" xfId="26" applyFont="1" applyBorder="1" applyAlignment="1">
      <alignment horizontal="center" vertical="center" wrapText="1"/>
    </xf>
    <xf numFmtId="0" fontId="2" fillId="0" borderId="0" xfId="26" applyFont="1" applyAlignment="1">
      <alignment horizontal="left"/>
    </xf>
    <xf numFmtId="0" fontId="2" fillId="0" borderId="0" xfId="26" applyFont="1" applyAlignment="1">
      <alignment horizontal="left" vertical="top" wrapText="1"/>
    </xf>
    <xf numFmtId="0" fontId="2" fillId="0" borderId="0" xfId="26" applyFont="1" applyAlignment="1">
      <alignment horizontal="center" wrapText="1"/>
    </xf>
    <xf numFmtId="0" fontId="6" fillId="0" borderId="4" xfId="57" applyFont="1" applyBorder="1" applyAlignment="1">
      <alignment horizontal="center" vertical="center" wrapText="1"/>
    </xf>
    <xf numFmtId="0" fontId="6" fillId="0" borderId="5" xfId="57" applyFont="1" applyBorder="1" applyAlignment="1">
      <alignment horizontal="center" vertical="center" wrapText="1"/>
    </xf>
    <xf numFmtId="0" fontId="2" fillId="0" borderId="0" xfId="57" applyFont="1" applyAlignment="1">
      <alignment horizontal="left"/>
    </xf>
    <xf numFmtId="0" fontId="2" fillId="0" borderId="0" xfId="57" applyFont="1" applyAlignment="1">
      <alignment horizontal="left" wrapText="1"/>
    </xf>
    <xf numFmtId="0" fontId="2" fillId="0" borderId="0" xfId="57" applyFont="1" applyAlignment="1">
      <alignment horizontal="center" wrapText="1"/>
    </xf>
    <xf numFmtId="0" fontId="6" fillId="18" borderId="0" xfId="13" applyFont="1" applyFill="1" applyAlignment="1">
      <alignment horizontal="left" wrapText="1"/>
    </xf>
    <xf numFmtId="0" fontId="4" fillId="0" borderId="0" xfId="57" applyFont="1" applyAlignment="1">
      <alignment horizontal="center"/>
    </xf>
    <xf numFmtId="0" fontId="5" fillId="0" borderId="0" xfId="57" applyFont="1" applyAlignment="1">
      <alignment horizontal="center"/>
    </xf>
    <xf numFmtId="0" fontId="2" fillId="0" borderId="0" xfId="57" applyFont="1" applyAlignment="1">
      <alignment horizontal="center"/>
    </xf>
    <xf numFmtId="0" fontId="1" fillId="0" borderId="0" xfId="57" applyFont="1" applyAlignment="1">
      <alignment horizontal="center"/>
    </xf>
    <xf numFmtId="0" fontId="6" fillId="0" borderId="13" xfId="57" applyFont="1" applyBorder="1" applyAlignment="1">
      <alignment horizontal="center" vertical="center"/>
    </xf>
    <xf numFmtId="0" fontId="6" fillId="0" borderId="10" xfId="57" applyFont="1" applyBorder="1" applyAlignment="1">
      <alignment horizontal="center" vertical="center"/>
    </xf>
    <xf numFmtId="0" fontId="6" fillId="0" borderId="62" xfId="57" applyFont="1" applyBorder="1" applyAlignment="1">
      <alignment horizontal="center" vertical="center" wrapText="1"/>
    </xf>
    <xf numFmtId="0" fontId="6" fillId="0" borderId="86" xfId="57" applyFont="1" applyBorder="1" applyAlignment="1">
      <alignment horizontal="center" vertical="center" wrapText="1"/>
    </xf>
    <xf numFmtId="0" fontId="36" fillId="0" borderId="0" xfId="13" applyNumberFormat="1" applyFont="1" applyFill="1" applyAlignment="1">
      <alignment horizontal="left" vertical="top" wrapText="1"/>
    </xf>
    <xf numFmtId="0" fontId="6" fillId="0" borderId="0" xfId="13" applyFont="1" applyFill="1" applyAlignment="1">
      <alignment horizontal="left" wrapText="1"/>
    </xf>
    <xf numFmtId="0" fontId="37" fillId="0" borderId="0" xfId="13" applyNumberFormat="1" applyFont="1" applyFill="1" applyAlignment="1">
      <alignment horizontal="left" vertical="top" wrapText="1"/>
    </xf>
    <xf numFmtId="0" fontId="23" fillId="0" borderId="61" xfId="59" applyNumberFormat="1" applyFont="1" applyBorder="1" applyAlignment="1">
      <alignment horizontal="center" vertical="center" wrapText="1"/>
    </xf>
    <xf numFmtId="0" fontId="23" fillId="0" borderId="99" xfId="59" applyNumberFormat="1" applyFont="1" applyBorder="1" applyAlignment="1">
      <alignment horizontal="center" vertical="center" wrapText="1"/>
    </xf>
    <xf numFmtId="0" fontId="23" fillId="0" borderId="28" xfId="59" applyNumberFormat="1" applyFont="1" applyBorder="1" applyAlignment="1">
      <alignment horizontal="center" vertical="center" wrapText="1"/>
    </xf>
    <xf numFmtId="0" fontId="6" fillId="0" borderId="13" xfId="52" applyFont="1" applyBorder="1" applyAlignment="1">
      <alignment horizontal="center" vertical="center"/>
    </xf>
    <xf numFmtId="0" fontId="6" fillId="0" borderId="10" xfId="52" applyFont="1" applyBorder="1" applyAlignment="1">
      <alignment horizontal="center" vertical="center"/>
    </xf>
    <xf numFmtId="0" fontId="6" fillId="0" borderId="4" xfId="52" applyFont="1" applyBorder="1" applyAlignment="1">
      <alignment horizontal="center" vertical="center" wrapText="1"/>
    </xf>
    <xf numFmtId="0" fontId="6" fillId="0" borderId="5" xfId="52" applyFont="1" applyBorder="1" applyAlignment="1">
      <alignment horizontal="center" vertical="center" wrapText="1"/>
    </xf>
    <xf numFmtId="0" fontId="4" fillId="0" borderId="0" xfId="52" applyFont="1" applyAlignment="1">
      <alignment horizontal="center"/>
    </xf>
    <xf numFmtId="0" fontId="5" fillId="0" borderId="0" xfId="52" applyFont="1" applyAlignment="1">
      <alignment horizontal="center"/>
    </xf>
    <xf numFmtId="0" fontId="2" fillId="0" borderId="0" xfId="52" applyFont="1" applyAlignment="1">
      <alignment horizontal="center"/>
    </xf>
    <xf numFmtId="0" fontId="1" fillId="0" borderId="0" xfId="52" applyFont="1" applyAlignment="1">
      <alignment horizontal="center"/>
    </xf>
    <xf numFmtId="0" fontId="6" fillId="0" borderId="6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2" xfId="23" applyFont="1" applyBorder="1" applyAlignment="1">
      <alignment horizontal="center" vertical="center"/>
    </xf>
    <xf numFmtId="0" fontId="6" fillId="0" borderId="15" xfId="23" applyFont="1" applyBorder="1" applyAlignment="1">
      <alignment horizontal="center" vertical="center"/>
    </xf>
    <xf numFmtId="0" fontId="6" fillId="0" borderId="2" xfId="23" applyFont="1" applyBorder="1" applyAlignment="1">
      <alignment horizontal="center" vertical="center"/>
    </xf>
    <xf numFmtId="0" fontId="6" fillId="0" borderId="36" xfId="23" applyFont="1" applyBorder="1" applyAlignment="1">
      <alignment horizontal="center" vertical="center" wrapText="1"/>
    </xf>
    <xf numFmtId="0" fontId="6" fillId="0" borderId="69" xfId="23" applyFont="1" applyBorder="1" applyAlignment="1">
      <alignment horizontal="center" vertical="center" wrapText="1"/>
    </xf>
    <xf numFmtId="0" fontId="6" fillId="0" borderId="63" xfId="23" applyFont="1" applyBorder="1" applyAlignment="1">
      <alignment horizontal="center" vertical="center" wrapText="1"/>
    </xf>
    <xf numFmtId="0" fontId="6" fillId="0" borderId="70" xfId="23" applyFont="1" applyBorder="1" applyAlignment="1">
      <alignment horizontal="center" vertical="center" wrapText="1"/>
    </xf>
    <xf numFmtId="0" fontId="6" fillId="0" borderId="71" xfId="23" applyFont="1" applyBorder="1" applyAlignment="1">
      <alignment horizontal="center" vertical="center" wrapText="1"/>
    </xf>
    <xf numFmtId="0" fontId="6" fillId="0" borderId="59" xfId="23" applyFont="1" applyBorder="1" applyAlignment="1">
      <alignment horizontal="center" vertical="center" wrapText="1"/>
    </xf>
    <xf numFmtId="0" fontId="6" fillId="0" borderId="29" xfId="23" applyFont="1" applyBorder="1" applyAlignment="1">
      <alignment horizontal="center" vertical="center" wrapText="1"/>
    </xf>
    <xf numFmtId="0" fontId="4" fillId="0" borderId="0" xfId="23" applyFont="1" applyAlignment="1">
      <alignment horizontal="center"/>
    </xf>
    <xf numFmtId="0" fontId="5" fillId="0" borderId="0" xfId="23" applyFont="1" applyAlignment="1">
      <alignment horizontal="center"/>
    </xf>
    <xf numFmtId="0" fontId="2" fillId="0" borderId="0" xfId="23" applyFont="1" applyAlignment="1">
      <alignment horizontal="center"/>
    </xf>
    <xf numFmtId="0" fontId="1" fillId="0" borderId="0" xfId="23" applyFont="1" applyAlignment="1">
      <alignment horizontal="center"/>
    </xf>
    <xf numFmtId="0" fontId="39" fillId="18" borderId="0" xfId="0" applyNumberFormat="1" applyFont="1" applyFill="1" applyBorder="1" applyAlignment="1">
      <alignment horizontal="center"/>
    </xf>
    <xf numFmtId="0" fontId="2" fillId="18" borderId="0" xfId="0" applyNumberFormat="1" applyFont="1" applyFill="1" applyBorder="1" applyAlignment="1"/>
    <xf numFmtId="0" fontId="21" fillId="3" borderId="0" xfId="19" applyFont="1" applyFill="1" applyAlignment="1">
      <alignment vertical="top" wrapText="1"/>
    </xf>
    <xf numFmtId="0" fontId="21" fillId="3" borderId="0" xfId="13" applyFont="1" applyFill="1" applyAlignment="1">
      <alignment vertical="top" wrapText="1"/>
    </xf>
    <xf numFmtId="3" fontId="25" fillId="0" borderId="0" xfId="13" applyNumberFormat="1" applyFont="1" applyFill="1" applyAlignment="1">
      <alignment horizontal="center"/>
    </xf>
    <xf numFmtId="0" fontId="21" fillId="0" borderId="0" xfId="13" applyFont="1" applyFill="1" applyBorder="1" applyAlignment="1">
      <alignment horizontal="center"/>
    </xf>
    <xf numFmtId="3" fontId="23" fillId="0" borderId="0" xfId="20" applyNumberFormat="1" applyFont="1" applyFill="1" applyAlignment="1">
      <alignment horizontal="center"/>
    </xf>
    <xf numFmtId="0" fontId="23" fillId="0" borderId="0" xfId="20" applyFont="1" applyFill="1" applyAlignment="1">
      <alignment horizontal="center"/>
    </xf>
    <xf numFmtId="0" fontId="26" fillId="0" borderId="0" xfId="20" applyFont="1" applyFill="1" applyAlignment="1">
      <alignment horizontal="center"/>
    </xf>
    <xf numFmtId="0" fontId="21" fillId="0" borderId="0" xfId="20" applyFont="1" applyFill="1" applyAlignment="1">
      <alignment horizontal="left" wrapText="1"/>
    </xf>
    <xf numFmtId="3" fontId="35" fillId="18" borderId="0" xfId="2" applyNumberFormat="1" applyFont="1" applyFill="1" applyAlignment="1">
      <alignment horizontal="center"/>
    </xf>
    <xf numFmtId="3" fontId="20" fillId="18" borderId="0" xfId="2" applyNumberFormat="1" applyFont="1" applyFill="1" applyAlignment="1">
      <alignment horizontal="center"/>
    </xf>
    <xf numFmtId="3" fontId="41" fillId="18" borderId="0" xfId="2" applyNumberFormat="1" applyFont="1" applyFill="1" applyAlignment="1">
      <alignment horizontal="center"/>
    </xf>
  </cellXfs>
  <cellStyles count="69">
    <cellStyle name="20% - Accent1 2" xfId="27"/>
    <cellStyle name="20% - Accent1 3" xfId="28"/>
    <cellStyle name="20% - Accent2 2" xfId="29"/>
    <cellStyle name="20% - Accent2 3" xfId="30"/>
    <cellStyle name="20% - Accent3 2" xfId="31"/>
    <cellStyle name="20% - Accent3 3" xfId="32"/>
    <cellStyle name="20% - Accent4 2" xfId="33"/>
    <cellStyle name="20% - Accent4 3" xfId="34"/>
    <cellStyle name="20% - Accent5 2" xfId="35"/>
    <cellStyle name="20% - Accent5 3" xfId="36"/>
    <cellStyle name="20% - Accent6 2" xfId="37"/>
    <cellStyle name="20% - Accent6 3" xfId="38"/>
    <cellStyle name="40% - Accent1 2" xfId="39"/>
    <cellStyle name="40% - Accent1 3" xfId="40"/>
    <cellStyle name="40% - Accent2 2" xfId="41"/>
    <cellStyle name="40% - Accent2 3" xfId="42"/>
    <cellStyle name="40% - Accent3 2" xfId="43"/>
    <cellStyle name="40% - Accent3 3" xfId="44"/>
    <cellStyle name="40% - Accent4 2" xfId="45"/>
    <cellStyle name="40% - Accent4 3" xfId="46"/>
    <cellStyle name="40% - Accent5 2" xfId="47"/>
    <cellStyle name="40% - Accent5 3" xfId="48"/>
    <cellStyle name="40% - Accent6 2" xfId="49"/>
    <cellStyle name="40% - Accent6 3" xfId="50"/>
    <cellStyle name="Comma" xfId="1" builtinId="3"/>
    <cellStyle name="Comma 2" xfId="3"/>
    <cellStyle name="Comma 2 2" xfId="4"/>
    <cellStyle name="Comma 2 3" xfId="60"/>
    <cellStyle name="Comma 3" xfId="5"/>
    <cellStyle name="Comma 4" xfId="6"/>
    <cellStyle name="Comma 4 2" xfId="7"/>
    <cellStyle name="Comma 5" xfId="25"/>
    <cellStyle name="Comma 6" xfId="61"/>
    <cellStyle name="Comma0" xfId="62"/>
    <cellStyle name="Currency 2" xfId="8"/>
    <cellStyle name="Currency 2 2" xfId="9"/>
    <cellStyle name="Currency 3" xfId="10"/>
    <cellStyle name="Currency 4" xfId="11"/>
    <cellStyle name="Currency 4 2" xfId="12"/>
    <cellStyle name="Currency 5" xfId="63"/>
    <cellStyle name="Currency0" xfId="64"/>
    <cellStyle name="Date" xfId="65"/>
    <cellStyle name="Fixed" xfId="66"/>
    <cellStyle name="Normal" xfId="0" builtinId="0"/>
    <cellStyle name="Normal 10" xfId="58"/>
    <cellStyle name="Normal 2" xfId="13"/>
    <cellStyle name="Normal 2 2" xfId="51"/>
    <cellStyle name="Normal 2 2 2" xfId="59"/>
    <cellStyle name="Normal 2 3" xfId="67"/>
    <cellStyle name="Normal 3" xfId="2"/>
    <cellStyle name="Normal 3 2" xfId="57"/>
    <cellStyle name="Normal 4" xfId="14"/>
    <cellStyle name="Normal 4 2" xfId="24"/>
    <cellStyle name="Normal 5" xfId="21"/>
    <cellStyle name="Normal 5 2" xfId="23"/>
    <cellStyle name="Normal 6" xfId="22"/>
    <cellStyle name="Normal 7" xfId="52"/>
    <cellStyle name="Normal 8" xfId="53"/>
    <cellStyle name="Normal 9" xfId="26"/>
    <cellStyle name="Normal 9 2" xfId="68"/>
    <cellStyle name="Normal_Appendix Exhibits.FINAL 2" xfId="19"/>
    <cellStyle name="Normal_Sheet1 2" xfId="20"/>
    <cellStyle name="Note 2" xfId="54"/>
    <cellStyle name="Note 3" xfId="55"/>
    <cellStyle name="Note 4" xfId="56"/>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520700</xdr:colOff>
      <xdr:row>1</xdr:row>
      <xdr:rowOff>114300</xdr:rowOff>
    </xdr:from>
    <xdr:to>
      <xdr:col>12</xdr:col>
      <xdr:colOff>230371</xdr:colOff>
      <xdr:row>28</xdr:row>
      <xdr:rowOff>25400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0700" y="368300"/>
          <a:ext cx="7024871" cy="5067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tabSelected="1" view="pageBreakPreview" zoomScale="75" zoomScaleNormal="75" zoomScaleSheetLayoutView="75" workbookViewId="0">
      <selection activeCell="A200" sqref="A200:XFD200"/>
    </sheetView>
  </sheetViews>
  <sheetFormatPr defaultRowHeight="15" x14ac:dyDescent="0.2"/>
  <cols>
    <col min="1" max="13" width="9.140625" style="127"/>
    <col min="14" max="14" width="2" style="128" customWidth="1"/>
    <col min="15" max="16384" width="9.140625" style="127"/>
  </cols>
  <sheetData>
    <row r="1" spans="1:14" ht="20.25" x14ac:dyDescent="0.3">
      <c r="A1" s="126"/>
      <c r="N1" s="128" t="s">
        <v>14</v>
      </c>
    </row>
    <row r="2" spans="1:14" x14ac:dyDescent="0.2">
      <c r="N2" s="128" t="s">
        <v>14</v>
      </c>
    </row>
    <row r="3" spans="1:14" x14ac:dyDescent="0.2">
      <c r="N3" s="128" t="s">
        <v>14</v>
      </c>
    </row>
    <row r="4" spans="1:14" x14ac:dyDescent="0.2">
      <c r="N4" s="128" t="s">
        <v>14</v>
      </c>
    </row>
    <row r="5" spans="1:14" ht="15.75" x14ac:dyDescent="0.25">
      <c r="B5" s="129"/>
      <c r="N5" s="128" t="s">
        <v>14</v>
      </c>
    </row>
    <row r="6" spans="1:14" x14ac:dyDescent="0.2">
      <c r="N6" s="128" t="s">
        <v>14</v>
      </c>
    </row>
    <row r="7" spans="1:14" x14ac:dyDescent="0.2">
      <c r="N7" s="128" t="s">
        <v>14</v>
      </c>
    </row>
    <row r="8" spans="1:14" x14ac:dyDescent="0.2">
      <c r="N8" s="128" t="s">
        <v>14</v>
      </c>
    </row>
    <row r="9" spans="1:14" x14ac:dyDescent="0.2">
      <c r="N9" s="128" t="s">
        <v>14</v>
      </c>
    </row>
    <row r="10" spans="1:14" x14ac:dyDescent="0.2">
      <c r="N10" s="128" t="s">
        <v>14</v>
      </c>
    </row>
    <row r="11" spans="1:14" x14ac:dyDescent="0.2">
      <c r="N11" s="128" t="s">
        <v>14</v>
      </c>
    </row>
    <row r="12" spans="1:14" x14ac:dyDescent="0.2">
      <c r="N12" s="128" t="s">
        <v>14</v>
      </c>
    </row>
    <row r="13" spans="1:14" x14ac:dyDescent="0.2">
      <c r="N13" s="128" t="s">
        <v>14</v>
      </c>
    </row>
    <row r="14" spans="1:14" x14ac:dyDescent="0.2">
      <c r="N14" s="128" t="s">
        <v>14</v>
      </c>
    </row>
    <row r="15" spans="1:14" x14ac:dyDescent="0.2">
      <c r="N15" s="128" t="s">
        <v>14</v>
      </c>
    </row>
    <row r="16" spans="1:14" x14ac:dyDescent="0.2">
      <c r="N16" s="128" t="s">
        <v>14</v>
      </c>
    </row>
    <row r="17" spans="1:14" x14ac:dyDescent="0.2">
      <c r="N17" s="128" t="s">
        <v>14</v>
      </c>
    </row>
    <row r="18" spans="1:14" x14ac:dyDescent="0.2">
      <c r="N18" s="128" t="s">
        <v>14</v>
      </c>
    </row>
    <row r="19" spans="1:14" x14ac:dyDescent="0.2">
      <c r="N19" s="128" t="s">
        <v>14</v>
      </c>
    </row>
    <row r="20" spans="1:14" x14ac:dyDescent="0.2">
      <c r="N20" s="128" t="s">
        <v>14</v>
      </c>
    </row>
    <row r="21" spans="1:14" x14ac:dyDescent="0.2">
      <c r="N21" s="128" t="s">
        <v>14</v>
      </c>
    </row>
    <row r="22" spans="1:14" x14ac:dyDescent="0.2">
      <c r="N22" s="128" t="s">
        <v>14</v>
      </c>
    </row>
    <row r="23" spans="1:14" x14ac:dyDescent="0.2">
      <c r="N23" s="128" t="s">
        <v>14</v>
      </c>
    </row>
    <row r="24" spans="1:14" x14ac:dyDescent="0.2">
      <c r="N24" s="128" t="s">
        <v>14</v>
      </c>
    </row>
    <row r="25" spans="1:14" x14ac:dyDescent="0.2">
      <c r="N25" s="128" t="s">
        <v>14</v>
      </c>
    </row>
    <row r="26" spans="1:14" x14ac:dyDescent="0.2">
      <c r="N26" s="128" t="s">
        <v>14</v>
      </c>
    </row>
    <row r="27" spans="1:14" x14ac:dyDescent="0.2">
      <c r="N27" s="128" t="s">
        <v>14</v>
      </c>
    </row>
    <row r="28" spans="1:14" x14ac:dyDescent="0.2">
      <c r="N28" s="128" t="s">
        <v>14</v>
      </c>
    </row>
    <row r="29" spans="1:14" x14ac:dyDescent="0.2">
      <c r="A29" s="416"/>
      <c r="B29" s="417"/>
      <c r="C29" s="417"/>
      <c r="D29" s="417"/>
      <c r="E29" s="417"/>
      <c r="F29" s="417"/>
      <c r="G29" s="417"/>
      <c r="H29" s="417"/>
      <c r="I29" s="417"/>
      <c r="J29" s="417"/>
      <c r="K29" s="417"/>
      <c r="L29" s="417"/>
      <c r="M29" s="417"/>
      <c r="N29" s="128" t="s">
        <v>15</v>
      </c>
    </row>
    <row r="31" spans="1:14" ht="21" customHeight="1" x14ac:dyDescent="0.2">
      <c r="A31" s="418"/>
      <c r="B31" s="418"/>
      <c r="C31" s="418"/>
      <c r="D31" s="418"/>
      <c r="E31" s="418"/>
      <c r="F31" s="418"/>
      <c r="G31" s="418"/>
      <c r="H31" s="418"/>
      <c r="I31" s="418"/>
      <c r="J31" s="418"/>
      <c r="K31" s="130"/>
    </row>
    <row r="32" spans="1:14" ht="72.75" customHeight="1" x14ac:dyDescent="0.2">
      <c r="A32" s="419"/>
      <c r="B32" s="419"/>
      <c r="C32" s="419"/>
      <c r="D32" s="419"/>
      <c r="E32" s="419"/>
      <c r="F32" s="419"/>
      <c r="G32" s="419"/>
      <c r="H32" s="419"/>
      <c r="I32" s="419"/>
      <c r="J32" s="419"/>
      <c r="K32" s="131"/>
    </row>
    <row r="256" spans="1:1" ht="15.75" x14ac:dyDescent="0.25">
      <c r="A256" s="132" t="s">
        <v>206</v>
      </c>
    </row>
  </sheetData>
  <mergeCells count="3">
    <mergeCell ref="A29:M29"/>
    <mergeCell ref="A31:J31"/>
    <mergeCell ref="A32:J32"/>
  </mergeCells>
  <printOptions horizontalCentered="1"/>
  <pageMargins left="0.7" right="0.7" top="1.1000000000000001" bottom="0.8" header="0.8" footer="0.6"/>
  <pageSetup orientation="landscape" r:id="rId1"/>
  <headerFooter alignWithMargins="0">
    <oddHeader>&amp;L&amp;"Times New Roman,Bold"&amp;14VI. Exhibits
&amp;"Arial,Bold"&amp;12A. Organizational Chart</oddHeader>
    <oddFooter>&amp;C&amp;"Arial,Regular"Exhibit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view="pageBreakPreview" zoomScaleNormal="100" zoomScaleSheetLayoutView="100" workbookViewId="0">
      <pane xSplit="4" ySplit="6" topLeftCell="E28" activePane="bottomRight" state="frozen"/>
      <selection pane="topRight" activeCell="E1" sqref="E1"/>
      <selection pane="bottomLeft" activeCell="A7" sqref="A7"/>
      <selection pane="bottomRight" activeCell="E10" sqref="E10:G11"/>
    </sheetView>
  </sheetViews>
  <sheetFormatPr defaultRowHeight="14.25" x14ac:dyDescent="0.2"/>
  <cols>
    <col min="1" max="1" width="3.7109375" style="389" customWidth="1"/>
    <col min="2" max="2" width="71.140625" style="389" customWidth="1"/>
    <col min="3" max="4" width="14.7109375" style="389" customWidth="1"/>
    <col min="5" max="6" width="8.7109375" style="389" customWidth="1"/>
    <col min="7" max="7" width="12.7109375" style="389" customWidth="1"/>
    <col min="8" max="8" width="14" style="21" bestFit="1" customWidth="1"/>
    <col min="9" max="9" width="4.5703125" style="389" customWidth="1"/>
    <col min="10" max="11" width="8.28515625" style="389" customWidth="1"/>
    <col min="12" max="12" width="12.7109375" style="389" customWidth="1"/>
    <col min="13" max="14" width="8.28515625" style="389" customWidth="1"/>
    <col min="15" max="15" width="12.7109375" style="389" customWidth="1"/>
    <col min="16" max="16384" width="9.140625" style="389"/>
  </cols>
  <sheetData>
    <row r="1" spans="1:15" ht="18" x14ac:dyDescent="0.25">
      <c r="A1" s="485" t="s">
        <v>143</v>
      </c>
      <c r="B1" s="485"/>
      <c r="C1" s="485"/>
      <c r="D1" s="485"/>
      <c r="E1" s="485"/>
      <c r="F1" s="485"/>
      <c r="G1" s="485"/>
      <c r="H1" s="17" t="s">
        <v>14</v>
      </c>
      <c r="I1" s="6"/>
      <c r="J1" s="6"/>
      <c r="K1" s="6"/>
      <c r="L1" s="6"/>
      <c r="M1" s="6"/>
      <c r="N1" s="6"/>
      <c r="O1" s="6"/>
    </row>
    <row r="2" spans="1:15" ht="15" x14ac:dyDescent="0.2">
      <c r="A2" s="425" t="s">
        <v>208</v>
      </c>
      <c r="B2" s="425"/>
      <c r="C2" s="425"/>
      <c r="D2" s="425"/>
      <c r="E2" s="425"/>
      <c r="F2" s="425"/>
      <c r="G2" s="425"/>
      <c r="H2" s="17" t="s">
        <v>14</v>
      </c>
      <c r="I2" s="7"/>
      <c r="J2" s="7"/>
      <c r="K2" s="7"/>
      <c r="L2" s="7"/>
      <c r="M2" s="7"/>
      <c r="N2" s="7"/>
      <c r="O2" s="7"/>
    </row>
    <row r="3" spans="1:15" x14ac:dyDescent="0.2">
      <c r="A3" s="486" t="s">
        <v>214</v>
      </c>
      <c r="B3" s="486"/>
      <c r="C3" s="486"/>
      <c r="D3" s="486"/>
      <c r="E3" s="486"/>
      <c r="F3" s="486"/>
      <c r="G3" s="486"/>
      <c r="H3" s="17" t="s">
        <v>14</v>
      </c>
      <c r="I3" s="112"/>
      <c r="J3" s="112"/>
      <c r="K3" s="112"/>
      <c r="L3" s="112"/>
      <c r="M3" s="112"/>
      <c r="N3" s="112"/>
      <c r="O3" s="112"/>
    </row>
    <row r="4" spans="1:15" x14ac:dyDescent="0.2">
      <c r="A4" s="487" t="s">
        <v>2</v>
      </c>
      <c r="B4" s="487"/>
      <c r="C4" s="487"/>
      <c r="D4" s="487"/>
      <c r="E4" s="487"/>
      <c r="F4" s="487"/>
      <c r="G4" s="487"/>
      <c r="H4" s="17" t="s">
        <v>14</v>
      </c>
      <c r="I4" s="111"/>
      <c r="J4" s="111"/>
      <c r="K4" s="111"/>
      <c r="L4" s="111"/>
      <c r="M4" s="111"/>
      <c r="N4" s="111"/>
      <c r="O4" s="111"/>
    </row>
    <row r="5" spans="1:15" ht="15" thickBot="1" x14ac:dyDescent="0.25">
      <c r="A5" s="488"/>
      <c r="B5" s="488"/>
      <c r="C5" s="488"/>
      <c r="D5" s="488"/>
      <c r="E5" s="454"/>
      <c r="F5" s="454"/>
      <c r="G5" s="454"/>
      <c r="H5" s="17" t="s">
        <v>14</v>
      </c>
      <c r="I5" s="111"/>
      <c r="J5" s="111"/>
      <c r="K5" s="111"/>
      <c r="L5" s="111"/>
      <c r="M5" s="111"/>
      <c r="N5" s="111"/>
      <c r="O5" s="111"/>
    </row>
    <row r="6" spans="1:15" s="18" customFormat="1" ht="29.25" customHeight="1" thickBot="1" x14ac:dyDescent="0.25">
      <c r="A6" s="16"/>
      <c r="B6" s="16"/>
      <c r="C6" s="16"/>
      <c r="D6" s="16"/>
      <c r="E6" s="33" t="s">
        <v>3</v>
      </c>
      <c r="F6" s="23" t="s">
        <v>134</v>
      </c>
      <c r="G6" s="22" t="s">
        <v>4</v>
      </c>
      <c r="H6" s="17" t="s">
        <v>14</v>
      </c>
    </row>
    <row r="7" spans="1:15" s="18" customFormat="1" ht="12" x14ac:dyDescent="0.2">
      <c r="A7" s="27"/>
      <c r="B7" s="473" t="s">
        <v>5</v>
      </c>
      <c r="C7" s="473"/>
      <c r="D7" s="473"/>
      <c r="E7" s="26"/>
      <c r="F7" s="26"/>
      <c r="G7" s="36"/>
      <c r="H7" s="17" t="s">
        <v>14</v>
      </c>
    </row>
    <row r="8" spans="1:15" s="18" customFormat="1" ht="12" x14ac:dyDescent="0.2">
      <c r="A8" s="93">
        <v>1</v>
      </c>
      <c r="B8" s="474" t="s">
        <v>242</v>
      </c>
      <c r="C8" s="475"/>
      <c r="D8" s="476"/>
      <c r="E8" s="392"/>
      <c r="F8" s="392"/>
      <c r="G8" s="393"/>
      <c r="H8" s="17" t="s">
        <v>14</v>
      </c>
    </row>
    <row r="9" spans="1:15" s="18" customFormat="1" ht="39.75" customHeight="1" x14ac:dyDescent="0.2">
      <c r="A9" s="93"/>
      <c r="B9" s="477"/>
      <c r="C9" s="477"/>
      <c r="D9" s="478"/>
      <c r="E9" s="94">
        <v>0</v>
      </c>
      <c r="F9" s="94">
        <v>0</v>
      </c>
      <c r="G9" s="95">
        <v>1425</v>
      </c>
      <c r="H9" s="17" t="s">
        <v>14</v>
      </c>
    </row>
    <row r="10" spans="1:15" s="18" customFormat="1" ht="12" x14ac:dyDescent="0.2">
      <c r="A10" s="93">
        <v>2</v>
      </c>
      <c r="B10" s="474" t="s">
        <v>243</v>
      </c>
      <c r="C10" s="479"/>
      <c r="D10" s="480"/>
      <c r="E10" s="392"/>
      <c r="F10" s="392"/>
      <c r="G10" s="393"/>
      <c r="H10" s="17" t="s">
        <v>14</v>
      </c>
    </row>
    <row r="11" spans="1:15" s="18" customFormat="1" ht="50.25" customHeight="1" x14ac:dyDescent="0.2">
      <c r="A11" s="93"/>
      <c r="B11" s="481"/>
      <c r="C11" s="481"/>
      <c r="D11" s="482"/>
      <c r="E11" s="94">
        <v>0</v>
      </c>
      <c r="F11" s="94">
        <v>0</v>
      </c>
      <c r="G11" s="95">
        <v>511</v>
      </c>
      <c r="H11" s="17" t="s">
        <v>14</v>
      </c>
    </row>
    <row r="12" spans="1:15" s="18" customFormat="1" ht="52.5" customHeight="1" x14ac:dyDescent="0.2">
      <c r="A12" s="93">
        <v>3</v>
      </c>
      <c r="B12" s="483" t="s">
        <v>244</v>
      </c>
      <c r="C12" s="483"/>
      <c r="D12" s="484"/>
      <c r="E12" s="94">
        <v>0</v>
      </c>
      <c r="F12" s="94">
        <v>0</v>
      </c>
      <c r="G12" s="95">
        <v>1879</v>
      </c>
      <c r="H12" s="17" t="s">
        <v>14</v>
      </c>
    </row>
    <row r="13" spans="1:15" s="18" customFormat="1" ht="38.25" customHeight="1" x14ac:dyDescent="0.2">
      <c r="A13" s="19">
        <v>4</v>
      </c>
      <c r="B13" s="457" t="s">
        <v>245</v>
      </c>
      <c r="C13" s="458"/>
      <c r="D13" s="459"/>
      <c r="E13" s="24">
        <v>0</v>
      </c>
      <c r="F13" s="24">
        <v>0</v>
      </c>
      <c r="G13" s="34">
        <v>387</v>
      </c>
      <c r="H13" s="17" t="s">
        <v>14</v>
      </c>
    </row>
    <row r="14" spans="1:15" s="18" customFormat="1" ht="63" customHeight="1" x14ac:dyDescent="0.2">
      <c r="A14" s="19">
        <v>5</v>
      </c>
      <c r="B14" s="457" t="s">
        <v>246</v>
      </c>
      <c r="C14" s="458"/>
      <c r="D14" s="459"/>
      <c r="E14" s="24">
        <v>0</v>
      </c>
      <c r="F14" s="24">
        <v>0</v>
      </c>
      <c r="G14" s="34">
        <v>156</v>
      </c>
      <c r="H14" s="17" t="s">
        <v>14</v>
      </c>
    </row>
    <row r="15" spans="1:15" s="18" customFormat="1" ht="12" x14ac:dyDescent="0.2">
      <c r="A15" s="20"/>
      <c r="B15" s="465" t="s">
        <v>46</v>
      </c>
      <c r="C15" s="465"/>
      <c r="D15" s="465"/>
      <c r="E15" s="25">
        <f>SUM(E9:E14)</f>
        <v>0</v>
      </c>
      <c r="F15" s="25">
        <f>SUM(F9:F14)</f>
        <v>0</v>
      </c>
      <c r="G15" s="35">
        <f>SUM(G9:G14)</f>
        <v>4358</v>
      </c>
      <c r="H15" s="17" t="s">
        <v>14</v>
      </c>
    </row>
    <row r="16" spans="1:15" s="18" customFormat="1" ht="12" x14ac:dyDescent="0.2">
      <c r="A16" s="30"/>
      <c r="B16" s="471" t="s">
        <v>6</v>
      </c>
      <c r="C16" s="471"/>
      <c r="D16" s="472"/>
      <c r="E16" s="29"/>
      <c r="F16" s="29"/>
      <c r="G16" s="37"/>
      <c r="H16" s="17" t="s">
        <v>14</v>
      </c>
    </row>
    <row r="17" spans="1:8" s="18" customFormat="1" ht="79.5" customHeight="1" x14ac:dyDescent="0.2">
      <c r="A17" s="19">
        <v>1</v>
      </c>
      <c r="B17" s="457" t="s">
        <v>247</v>
      </c>
      <c r="C17" s="458"/>
      <c r="D17" s="459"/>
      <c r="E17" s="24">
        <v>0</v>
      </c>
      <c r="F17" s="24">
        <v>0</v>
      </c>
      <c r="G17" s="34">
        <v>447</v>
      </c>
      <c r="H17" s="17" t="s">
        <v>14</v>
      </c>
    </row>
    <row r="18" spans="1:8" s="18" customFormat="1" ht="37.5" customHeight="1" x14ac:dyDescent="0.2">
      <c r="A18" s="19">
        <v>2</v>
      </c>
      <c r="B18" s="457" t="s">
        <v>175</v>
      </c>
      <c r="C18" s="458"/>
      <c r="D18" s="459"/>
      <c r="E18" s="24">
        <v>0</v>
      </c>
      <c r="F18" s="24">
        <v>0</v>
      </c>
      <c r="G18" s="34">
        <v>467</v>
      </c>
      <c r="H18" s="17" t="s">
        <v>14</v>
      </c>
    </row>
    <row r="19" spans="1:8" s="18" customFormat="1" ht="12" x14ac:dyDescent="0.2">
      <c r="A19" s="20"/>
      <c r="B19" s="465" t="s">
        <v>47</v>
      </c>
      <c r="C19" s="465"/>
      <c r="D19" s="465"/>
      <c r="E19" s="25">
        <f>SUM(E17:E18)</f>
        <v>0</v>
      </c>
      <c r="F19" s="25">
        <f>SUM(F17:F18)</f>
        <v>0</v>
      </c>
      <c r="G19" s="35">
        <f>SUM(G17:G18)</f>
        <v>914</v>
      </c>
      <c r="H19" s="17" t="s">
        <v>14</v>
      </c>
    </row>
    <row r="20" spans="1:8" s="18" customFormat="1" ht="12" x14ac:dyDescent="0.2">
      <c r="A20" s="19"/>
      <c r="B20" s="455" t="s">
        <v>7</v>
      </c>
      <c r="C20" s="455"/>
      <c r="D20" s="456"/>
      <c r="E20" s="28"/>
      <c r="F20" s="28"/>
      <c r="G20" s="34"/>
      <c r="H20" s="17" t="s">
        <v>14</v>
      </c>
    </row>
    <row r="21" spans="1:8" s="18" customFormat="1" ht="74.25" customHeight="1" x14ac:dyDescent="0.2">
      <c r="A21" s="19">
        <v>1</v>
      </c>
      <c r="B21" s="491" t="s">
        <v>327</v>
      </c>
      <c r="C21" s="492"/>
      <c r="D21" s="493"/>
      <c r="E21" s="24">
        <v>0</v>
      </c>
      <c r="F21" s="24">
        <v>0</v>
      </c>
      <c r="G21" s="34">
        <v>25630</v>
      </c>
      <c r="H21" s="17" t="s">
        <v>14</v>
      </c>
    </row>
    <row r="22" spans="1:8" s="18" customFormat="1" ht="12" x14ac:dyDescent="0.2">
      <c r="A22" s="20"/>
      <c r="B22" s="465" t="s">
        <v>48</v>
      </c>
      <c r="C22" s="465"/>
      <c r="D22" s="465"/>
      <c r="E22" s="25">
        <f>SUM(E20:E21)</f>
        <v>0</v>
      </c>
      <c r="F22" s="25">
        <f>SUM(F20:F21)</f>
        <v>0</v>
      </c>
      <c r="G22" s="35">
        <f>SUM(G20:G21)</f>
        <v>25630</v>
      </c>
      <c r="H22" s="17" t="s">
        <v>14</v>
      </c>
    </row>
    <row r="23" spans="1:8" s="18" customFormat="1" ht="12" x14ac:dyDescent="0.2">
      <c r="A23" s="19"/>
      <c r="B23" s="455" t="s">
        <v>8</v>
      </c>
      <c r="C23" s="455"/>
      <c r="D23" s="456"/>
      <c r="E23" s="28"/>
      <c r="F23" s="28"/>
      <c r="G23" s="34"/>
      <c r="H23" s="17" t="s">
        <v>14</v>
      </c>
    </row>
    <row r="24" spans="1:8" s="18" customFormat="1" ht="55.5" customHeight="1" x14ac:dyDescent="0.2">
      <c r="A24" s="19">
        <v>1</v>
      </c>
      <c r="B24" s="457" t="s">
        <v>248</v>
      </c>
      <c r="C24" s="458"/>
      <c r="D24" s="459"/>
      <c r="E24" s="24">
        <v>0</v>
      </c>
      <c r="F24" s="24">
        <v>0</v>
      </c>
      <c r="G24" s="34">
        <v>16</v>
      </c>
      <c r="H24" s="17" t="s">
        <v>14</v>
      </c>
    </row>
    <row r="25" spans="1:8" s="18" customFormat="1" ht="57.75" customHeight="1" x14ac:dyDescent="0.2">
      <c r="A25" s="19">
        <v>2</v>
      </c>
      <c r="B25" s="457" t="s">
        <v>249</v>
      </c>
      <c r="C25" s="458"/>
      <c r="D25" s="459"/>
      <c r="E25" s="24">
        <v>0</v>
      </c>
      <c r="F25" s="24">
        <v>0</v>
      </c>
      <c r="G25" s="34">
        <v>32</v>
      </c>
      <c r="H25" s="17" t="s">
        <v>14</v>
      </c>
    </row>
    <row r="26" spans="1:8" s="18" customFormat="1" ht="54.75" customHeight="1" x14ac:dyDescent="0.2">
      <c r="A26" s="19">
        <v>3</v>
      </c>
      <c r="B26" s="457" t="s">
        <v>239</v>
      </c>
      <c r="C26" s="458"/>
      <c r="D26" s="459"/>
      <c r="E26" s="24">
        <v>0</v>
      </c>
      <c r="F26" s="24">
        <v>0</v>
      </c>
      <c r="G26" s="34">
        <v>32</v>
      </c>
      <c r="H26" s="17" t="s">
        <v>14</v>
      </c>
    </row>
    <row r="27" spans="1:8" s="18" customFormat="1" ht="63" customHeight="1" x14ac:dyDescent="0.2">
      <c r="A27" s="19">
        <v>4</v>
      </c>
      <c r="B27" s="457" t="s">
        <v>250</v>
      </c>
      <c r="C27" s="458"/>
      <c r="D27" s="459"/>
      <c r="E27" s="24">
        <v>0</v>
      </c>
      <c r="F27" s="24">
        <v>0</v>
      </c>
      <c r="G27" s="34">
        <v>3</v>
      </c>
      <c r="H27" s="17" t="s">
        <v>14</v>
      </c>
    </row>
    <row r="28" spans="1:8" s="18" customFormat="1" ht="107.25" customHeight="1" x14ac:dyDescent="0.2">
      <c r="A28" s="19">
        <v>5</v>
      </c>
      <c r="B28" s="468" t="s">
        <v>241</v>
      </c>
      <c r="C28" s="469"/>
      <c r="D28" s="470"/>
      <c r="E28" s="24">
        <v>0</v>
      </c>
      <c r="F28" s="24">
        <v>0</v>
      </c>
      <c r="G28" s="34">
        <v>408</v>
      </c>
      <c r="H28" s="17" t="s">
        <v>14</v>
      </c>
    </row>
    <row r="29" spans="1:8" s="18" customFormat="1" ht="12" x14ac:dyDescent="0.2">
      <c r="A29" s="20"/>
      <c r="B29" s="465" t="s">
        <v>49</v>
      </c>
      <c r="C29" s="465"/>
      <c r="D29" s="465"/>
      <c r="E29" s="25">
        <f>SUM(E24:E28)</f>
        <v>0</v>
      </c>
      <c r="F29" s="25">
        <f>SUM(F24:F28)</f>
        <v>0</v>
      </c>
      <c r="G29" s="35">
        <f>SUM(G24:G28)</f>
        <v>491</v>
      </c>
      <c r="H29" s="17" t="s">
        <v>14</v>
      </c>
    </row>
    <row r="30" spans="1:8" ht="15" thickBot="1" x14ac:dyDescent="0.25">
      <c r="A30" s="31"/>
      <c r="B30" s="466" t="s">
        <v>144</v>
      </c>
      <c r="C30" s="466"/>
      <c r="D30" s="467"/>
      <c r="E30" s="32">
        <f>E29+E19+E15</f>
        <v>0</v>
      </c>
      <c r="F30" s="32">
        <f>F29+F19+F15</f>
        <v>0</v>
      </c>
      <c r="G30" s="38">
        <f>G21+G29+G19+G15</f>
        <v>31393</v>
      </c>
      <c r="H30" s="17" t="s">
        <v>14</v>
      </c>
    </row>
    <row r="31" spans="1:8" x14ac:dyDescent="0.2">
      <c r="H31" s="17" t="s">
        <v>15</v>
      </c>
    </row>
  </sheetData>
  <mergeCells count="27">
    <mergeCell ref="B15:D15"/>
    <mergeCell ref="B16:D16"/>
    <mergeCell ref="B17:D17"/>
    <mergeCell ref="B30:D30"/>
    <mergeCell ref="B23:D23"/>
    <mergeCell ref="B24:D24"/>
    <mergeCell ref="B25:D25"/>
    <mergeCell ref="B26:D26"/>
    <mergeCell ref="B27:D27"/>
    <mergeCell ref="B28:D28"/>
    <mergeCell ref="B29:D29"/>
    <mergeCell ref="B20:D20"/>
    <mergeCell ref="B21:D21"/>
    <mergeCell ref="B22:D22"/>
    <mergeCell ref="B18:D18"/>
    <mergeCell ref="B19:D19"/>
    <mergeCell ref="B14:D14"/>
    <mergeCell ref="B7:D7"/>
    <mergeCell ref="B8:D9"/>
    <mergeCell ref="B10:D11"/>
    <mergeCell ref="B12:D12"/>
    <mergeCell ref="B13:D13"/>
    <mergeCell ref="A1:G1"/>
    <mergeCell ref="A2:G2"/>
    <mergeCell ref="A3:G3"/>
    <mergeCell ref="A4:G4"/>
    <mergeCell ref="A5:G5"/>
  </mergeCells>
  <printOptions horizontalCentered="1"/>
  <pageMargins left="0.7" right="0.7" top="1.1000000000000001" bottom="0.8" header="0.8" footer="0.6"/>
  <pageSetup scale="76" fitToHeight="2" orientation="landscape" r:id="rId1"/>
  <headerFooter>
    <oddHeader>&amp;L&amp;"Arial,Bold"&amp;12E. Justification for Technical and Base Adjustments</oddHeader>
    <oddFooter>&amp;C&amp;"Arial,Regular"Exhibit E - Justification for Technical and Base Adjustments</oddFooter>
  </headerFooter>
  <rowBreaks count="1" manualBreakCount="1">
    <brk id="2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1"/>
  <sheetViews>
    <sheetView view="pageBreakPreview" topLeftCell="A10" zoomScale="80" zoomScaleNormal="100" zoomScaleSheetLayoutView="80" workbookViewId="0">
      <selection activeCell="M10" sqref="M10"/>
    </sheetView>
  </sheetViews>
  <sheetFormatPr defaultRowHeight="14.25" x14ac:dyDescent="0.2"/>
  <cols>
    <col min="1" max="1" width="37.140625" style="239" customWidth="1"/>
    <col min="2" max="3" width="8.28515625" style="239" customWidth="1"/>
    <col min="4" max="4" width="12.7109375" style="239" customWidth="1"/>
    <col min="5" max="5" width="7.140625" style="239" customWidth="1"/>
    <col min="6" max="7" width="8.7109375" style="239" customWidth="1"/>
    <col min="8" max="8" width="7.140625" style="239" customWidth="1"/>
    <col min="9" max="9" width="8.7109375" style="239" customWidth="1"/>
    <col min="10" max="10" width="10" style="239" customWidth="1"/>
    <col min="11" max="12" width="8.28515625" style="239" customWidth="1"/>
    <col min="13" max="13" width="11.5703125" style="239" customWidth="1"/>
    <col min="14" max="14" width="11.28515625" style="239" bestFit="1" customWidth="1"/>
    <col min="15" max="15" width="12.7109375" style="239" customWidth="1"/>
    <col min="16" max="17" width="8.28515625" style="239" customWidth="1"/>
    <col min="18" max="18" width="11" style="239" bestFit="1" customWidth="1"/>
    <col min="19" max="19" width="14" style="272" bestFit="1" customWidth="1"/>
    <col min="20" max="20" width="4.5703125" style="239" customWidth="1"/>
    <col min="21" max="22" width="8.28515625" style="239" customWidth="1"/>
    <col min="23" max="23" width="12.7109375" style="239" customWidth="1"/>
    <col min="24" max="25" width="8.28515625" style="239" customWidth="1"/>
    <col min="26" max="26" width="12.7109375" style="239" customWidth="1"/>
    <col min="27" max="16384" width="9.140625" style="239"/>
  </cols>
  <sheetData>
    <row r="1" spans="1:26" ht="18" x14ac:dyDescent="0.25">
      <c r="A1" s="494" t="s">
        <v>52</v>
      </c>
      <c r="B1" s="494"/>
      <c r="C1" s="494"/>
      <c r="D1" s="494"/>
      <c r="E1" s="494"/>
      <c r="F1" s="494"/>
      <c r="G1" s="494"/>
      <c r="H1" s="494"/>
      <c r="I1" s="494"/>
      <c r="J1" s="494"/>
      <c r="K1" s="494"/>
      <c r="L1" s="494"/>
      <c r="M1" s="494"/>
      <c r="N1" s="494"/>
      <c r="O1" s="494"/>
      <c r="P1" s="494"/>
      <c r="Q1" s="494"/>
      <c r="R1" s="494"/>
      <c r="S1" s="237" t="s">
        <v>14</v>
      </c>
      <c r="T1" s="238"/>
      <c r="U1" s="238"/>
      <c r="V1" s="238"/>
      <c r="W1" s="238"/>
      <c r="X1" s="238"/>
      <c r="Y1" s="238"/>
      <c r="Z1" s="238"/>
    </row>
    <row r="2" spans="1:26" ht="15" x14ac:dyDescent="0.2">
      <c r="A2" s="495" t="s">
        <v>208</v>
      </c>
      <c r="B2" s="495"/>
      <c r="C2" s="495"/>
      <c r="D2" s="495"/>
      <c r="E2" s="495"/>
      <c r="F2" s="495"/>
      <c r="G2" s="495"/>
      <c r="H2" s="495"/>
      <c r="I2" s="495"/>
      <c r="J2" s="495"/>
      <c r="K2" s="495"/>
      <c r="L2" s="495"/>
      <c r="M2" s="495"/>
      <c r="N2" s="495"/>
      <c r="O2" s="495"/>
      <c r="P2" s="495"/>
      <c r="Q2" s="495"/>
      <c r="R2" s="495"/>
      <c r="S2" s="237" t="s">
        <v>14</v>
      </c>
      <c r="T2" s="240"/>
      <c r="U2" s="240"/>
      <c r="V2" s="240"/>
      <c r="W2" s="240"/>
      <c r="X2" s="240"/>
      <c r="Y2" s="240"/>
      <c r="Z2" s="240"/>
    </row>
    <row r="3" spans="1:26" x14ac:dyDescent="0.2">
      <c r="A3" s="496" t="s">
        <v>1</v>
      </c>
      <c r="B3" s="496"/>
      <c r="C3" s="496"/>
      <c r="D3" s="496"/>
      <c r="E3" s="496"/>
      <c r="F3" s="496"/>
      <c r="G3" s="496"/>
      <c r="H3" s="496"/>
      <c r="I3" s="496"/>
      <c r="J3" s="496"/>
      <c r="K3" s="496"/>
      <c r="L3" s="496"/>
      <c r="M3" s="496"/>
      <c r="N3" s="496"/>
      <c r="O3" s="496"/>
      <c r="P3" s="496"/>
      <c r="Q3" s="496"/>
      <c r="R3" s="496"/>
      <c r="S3" s="237" t="s">
        <v>14</v>
      </c>
      <c r="T3" s="241"/>
      <c r="U3" s="241"/>
      <c r="V3" s="241"/>
      <c r="W3" s="241"/>
      <c r="X3" s="241"/>
      <c r="Y3" s="241"/>
      <c r="Z3" s="241"/>
    </row>
    <row r="4" spans="1:26" x14ac:dyDescent="0.2">
      <c r="A4" s="497" t="s">
        <v>2</v>
      </c>
      <c r="B4" s="497"/>
      <c r="C4" s="497"/>
      <c r="D4" s="497"/>
      <c r="E4" s="497"/>
      <c r="F4" s="497"/>
      <c r="G4" s="497"/>
      <c r="H4" s="497"/>
      <c r="I4" s="497"/>
      <c r="J4" s="497"/>
      <c r="K4" s="497"/>
      <c r="L4" s="497"/>
      <c r="M4" s="497"/>
      <c r="N4" s="497"/>
      <c r="O4" s="497"/>
      <c r="P4" s="497"/>
      <c r="Q4" s="497"/>
      <c r="R4" s="497"/>
      <c r="S4" s="237" t="s">
        <v>14</v>
      </c>
      <c r="T4" s="242"/>
      <c r="U4" s="242"/>
      <c r="V4" s="242"/>
      <c r="W4" s="242"/>
      <c r="X4" s="242"/>
      <c r="Y4" s="242"/>
      <c r="Z4" s="242"/>
    </row>
    <row r="5" spans="1:26" x14ac:dyDescent="0.2">
      <c r="A5" s="242"/>
      <c r="B5" s="242"/>
      <c r="C5" s="242"/>
      <c r="D5" s="242"/>
      <c r="E5" s="242"/>
      <c r="F5" s="242"/>
      <c r="G5" s="242"/>
      <c r="H5" s="242"/>
      <c r="I5" s="242"/>
      <c r="J5" s="242"/>
      <c r="K5" s="242"/>
      <c r="L5" s="242"/>
      <c r="M5" s="242"/>
      <c r="N5" s="242"/>
      <c r="O5" s="242"/>
      <c r="P5" s="242"/>
      <c r="Q5" s="242"/>
      <c r="R5" s="242"/>
      <c r="S5" s="237" t="s">
        <v>14</v>
      </c>
      <c r="T5" s="242"/>
      <c r="U5" s="242"/>
      <c r="V5" s="242"/>
      <c r="W5" s="242"/>
      <c r="X5" s="242"/>
      <c r="Y5" s="242"/>
      <c r="Z5" s="242"/>
    </row>
    <row r="6" spans="1:26" ht="15" thickBot="1" x14ac:dyDescent="0.25">
      <c r="A6" s="243"/>
      <c r="B6" s="243"/>
      <c r="C6" s="243"/>
      <c r="D6" s="243"/>
      <c r="E6" s="243"/>
      <c r="F6" s="243"/>
      <c r="G6" s="243"/>
      <c r="H6" s="243"/>
      <c r="I6" s="243"/>
      <c r="J6" s="243"/>
      <c r="K6" s="243"/>
      <c r="L6" s="243"/>
      <c r="M6" s="243"/>
      <c r="N6" s="243"/>
      <c r="O6" s="243"/>
      <c r="P6" s="243"/>
      <c r="Q6" s="243"/>
      <c r="R6" s="243"/>
      <c r="S6" s="237" t="s">
        <v>14</v>
      </c>
      <c r="T6" s="242"/>
      <c r="U6" s="242"/>
      <c r="V6" s="242"/>
      <c r="W6" s="242"/>
      <c r="X6" s="242"/>
      <c r="Y6" s="242"/>
      <c r="Z6" s="242"/>
    </row>
    <row r="7" spans="1:26" ht="33.75" customHeight="1" x14ac:dyDescent="0.2">
      <c r="A7" s="498" t="s">
        <v>141</v>
      </c>
      <c r="B7" s="500" t="s">
        <v>182</v>
      </c>
      <c r="C7" s="500"/>
      <c r="D7" s="500"/>
      <c r="E7" s="501" t="s">
        <v>194</v>
      </c>
      <c r="F7" s="502"/>
      <c r="G7" s="503"/>
      <c r="H7" s="500" t="s">
        <v>176</v>
      </c>
      <c r="I7" s="502"/>
      <c r="J7" s="503"/>
      <c r="K7" s="501" t="s">
        <v>50</v>
      </c>
      <c r="L7" s="502"/>
      <c r="M7" s="503"/>
      <c r="N7" s="385" t="s">
        <v>51</v>
      </c>
      <c r="O7" s="385" t="s">
        <v>148</v>
      </c>
      <c r="P7" s="500" t="s">
        <v>177</v>
      </c>
      <c r="Q7" s="500"/>
      <c r="R7" s="505"/>
      <c r="S7" s="237" t="s">
        <v>14</v>
      </c>
    </row>
    <row r="8" spans="1:26" ht="28.5" x14ac:dyDescent="0.2">
      <c r="A8" s="499"/>
      <c r="B8" s="245" t="s">
        <v>3</v>
      </c>
      <c r="C8" s="245" t="s">
        <v>135</v>
      </c>
      <c r="D8" s="245" t="s">
        <v>4</v>
      </c>
      <c r="E8" s="245" t="s">
        <v>3</v>
      </c>
      <c r="F8" s="245" t="s">
        <v>135</v>
      </c>
      <c r="G8" s="245" t="s">
        <v>4</v>
      </c>
      <c r="H8" s="245" t="s">
        <v>3</v>
      </c>
      <c r="I8" s="245" t="s">
        <v>135</v>
      </c>
      <c r="J8" s="245" t="s">
        <v>4</v>
      </c>
      <c r="K8" s="245" t="s">
        <v>3</v>
      </c>
      <c r="L8" s="245" t="s">
        <v>135</v>
      </c>
      <c r="M8" s="245" t="s">
        <v>4</v>
      </c>
      <c r="N8" s="245" t="s">
        <v>4</v>
      </c>
      <c r="O8" s="245" t="s">
        <v>4</v>
      </c>
      <c r="P8" s="245" t="s">
        <v>3</v>
      </c>
      <c r="Q8" s="245" t="s">
        <v>135</v>
      </c>
      <c r="R8" s="246" t="s">
        <v>4</v>
      </c>
      <c r="S8" s="237" t="s">
        <v>14</v>
      </c>
    </row>
    <row r="9" spans="1:26" x14ac:dyDescent="0.2">
      <c r="A9" s="247" t="s">
        <v>212</v>
      </c>
      <c r="B9" s="248">
        <v>1074</v>
      </c>
      <c r="C9" s="248">
        <v>988</v>
      </c>
      <c r="D9" s="248">
        <v>399537.00000000006</v>
      </c>
      <c r="E9" s="248">
        <v>0</v>
      </c>
      <c r="F9" s="248">
        <v>0</v>
      </c>
      <c r="G9" s="248">
        <v>0</v>
      </c>
      <c r="H9" s="248">
        <v>0</v>
      </c>
      <c r="I9" s="248">
        <v>0</v>
      </c>
      <c r="J9" s="248">
        <v>-20164</v>
      </c>
      <c r="K9" s="248">
        <v>0</v>
      </c>
      <c r="L9" s="248">
        <v>0</v>
      </c>
      <c r="M9" s="248">
        <v>29379</v>
      </c>
      <c r="N9" s="248">
        <v>23214</v>
      </c>
      <c r="O9" s="248">
        <v>2216</v>
      </c>
      <c r="P9" s="248">
        <f t="shared" ref="P9:Q11" si="0">B9+K9</f>
        <v>1074</v>
      </c>
      <c r="Q9" s="248">
        <f t="shared" si="0"/>
        <v>988</v>
      </c>
      <c r="R9" s="249">
        <f>D9+M9+N9+O9+J9+G9</f>
        <v>434182.00000000006</v>
      </c>
      <c r="S9" s="237" t="s">
        <v>14</v>
      </c>
    </row>
    <row r="10" spans="1:26" x14ac:dyDescent="0.2">
      <c r="A10" s="250" t="s">
        <v>213</v>
      </c>
      <c r="B10" s="251">
        <v>7092</v>
      </c>
      <c r="C10" s="251">
        <v>5815</v>
      </c>
      <c r="D10" s="251">
        <v>1603244</v>
      </c>
      <c r="E10" s="251">
        <v>0</v>
      </c>
      <c r="F10" s="251">
        <v>0</v>
      </c>
      <c r="G10" s="251">
        <v>1000</v>
      </c>
      <c r="H10" s="251">
        <v>0</v>
      </c>
      <c r="I10" s="251">
        <v>0</v>
      </c>
      <c r="J10" s="251">
        <v>-81664</v>
      </c>
      <c r="K10" s="251">
        <v>0</v>
      </c>
      <c r="L10" s="251">
        <v>0</v>
      </c>
      <c r="M10" s="251">
        <v>74796</v>
      </c>
      <c r="N10" s="251">
        <v>11836</v>
      </c>
      <c r="O10" s="251">
        <v>21249</v>
      </c>
      <c r="P10" s="251">
        <f t="shared" si="0"/>
        <v>7092</v>
      </c>
      <c r="Q10" s="251">
        <f t="shared" si="0"/>
        <v>5815</v>
      </c>
      <c r="R10" s="252">
        <f>D10+M10+N10+O10+J10+G10</f>
        <v>1630461</v>
      </c>
      <c r="S10" s="237" t="s">
        <v>14</v>
      </c>
    </row>
    <row r="11" spans="1:26" x14ac:dyDescent="0.2">
      <c r="A11" s="253" t="s">
        <v>274</v>
      </c>
      <c r="B11" s="254">
        <v>31</v>
      </c>
      <c r="C11" s="254">
        <v>23</v>
      </c>
      <c r="D11" s="254">
        <v>5603</v>
      </c>
      <c r="E11" s="254">
        <v>0</v>
      </c>
      <c r="F11" s="254">
        <v>0</v>
      </c>
      <c r="G11" s="254">
        <v>0</v>
      </c>
      <c r="H11" s="254">
        <v>0</v>
      </c>
      <c r="I11" s="254">
        <v>0</v>
      </c>
      <c r="J11" s="254">
        <f>-282-629</f>
        <v>-911</v>
      </c>
      <c r="K11" s="254">
        <v>0</v>
      </c>
      <c r="L11" s="254">
        <v>0</v>
      </c>
      <c r="M11" s="254">
        <v>14159</v>
      </c>
      <c r="N11" s="254">
        <v>4590</v>
      </c>
      <c r="O11" s="254">
        <v>1007</v>
      </c>
      <c r="P11" s="254">
        <f t="shared" si="0"/>
        <v>31</v>
      </c>
      <c r="Q11" s="251">
        <f t="shared" si="0"/>
        <v>23</v>
      </c>
      <c r="R11" s="255">
        <f>D11+M11+N11+O11+J11+G11</f>
        <v>24448</v>
      </c>
      <c r="S11" s="237" t="s">
        <v>14</v>
      </c>
    </row>
    <row r="12" spans="1:26" ht="15" x14ac:dyDescent="0.25">
      <c r="A12" s="256" t="s">
        <v>138</v>
      </c>
      <c r="B12" s="257">
        <f t="shared" ref="B12:Q12" si="1">SUM(B9:B11)</f>
        <v>8197</v>
      </c>
      <c r="C12" s="257">
        <f t="shared" si="1"/>
        <v>6826</v>
      </c>
      <c r="D12" s="257">
        <f t="shared" si="1"/>
        <v>2008384</v>
      </c>
      <c r="E12" s="257">
        <f t="shared" si="1"/>
        <v>0</v>
      </c>
      <c r="F12" s="257">
        <f t="shared" si="1"/>
        <v>0</v>
      </c>
      <c r="G12" s="257">
        <f t="shared" si="1"/>
        <v>1000</v>
      </c>
      <c r="H12" s="257">
        <f t="shared" si="1"/>
        <v>0</v>
      </c>
      <c r="I12" s="257">
        <f t="shared" si="1"/>
        <v>0</v>
      </c>
      <c r="J12" s="257">
        <f t="shared" si="1"/>
        <v>-102739</v>
      </c>
      <c r="K12" s="257">
        <f t="shared" si="1"/>
        <v>0</v>
      </c>
      <c r="L12" s="257">
        <f t="shared" si="1"/>
        <v>0</v>
      </c>
      <c r="M12" s="257">
        <f t="shared" si="1"/>
        <v>118334</v>
      </c>
      <c r="N12" s="257">
        <f t="shared" si="1"/>
        <v>39640</v>
      </c>
      <c r="O12" s="257">
        <f t="shared" si="1"/>
        <v>24472</v>
      </c>
      <c r="P12" s="257">
        <f t="shared" si="1"/>
        <v>8197</v>
      </c>
      <c r="Q12" s="257">
        <f t="shared" si="1"/>
        <v>6826</v>
      </c>
      <c r="R12" s="258">
        <f>D12+M12+N12+O12+J12+G12</f>
        <v>2089091</v>
      </c>
      <c r="S12" s="237" t="s">
        <v>14</v>
      </c>
    </row>
    <row r="13" spans="1:26" x14ac:dyDescent="0.2">
      <c r="A13" s="259" t="s">
        <v>18</v>
      </c>
      <c r="B13" s="260"/>
      <c r="C13" s="260">
        <v>1331</v>
      </c>
      <c r="D13" s="260"/>
      <c r="E13" s="260"/>
      <c r="F13" s="260">
        <v>0</v>
      </c>
      <c r="G13" s="260"/>
      <c r="H13" s="260"/>
      <c r="I13" s="260">
        <v>0</v>
      </c>
      <c r="J13" s="260"/>
      <c r="K13" s="260"/>
      <c r="L13" s="260">
        <v>0</v>
      </c>
      <c r="M13" s="260"/>
      <c r="N13" s="260"/>
      <c r="O13" s="260"/>
      <c r="P13" s="260"/>
      <c r="Q13" s="260">
        <f>C13+L13</f>
        <v>1331</v>
      </c>
      <c r="R13" s="261"/>
      <c r="S13" s="237" t="s">
        <v>14</v>
      </c>
    </row>
    <row r="14" spans="1:26" x14ac:dyDescent="0.2">
      <c r="A14" s="250" t="s">
        <v>139</v>
      </c>
      <c r="B14" s="251"/>
      <c r="C14" s="251">
        <f>C12+C13</f>
        <v>8157</v>
      </c>
      <c r="D14" s="251"/>
      <c r="E14" s="251"/>
      <c r="F14" s="251">
        <f>F12+F13</f>
        <v>0</v>
      </c>
      <c r="G14" s="251"/>
      <c r="H14" s="251"/>
      <c r="I14" s="251">
        <f>I12+I13</f>
        <v>0</v>
      </c>
      <c r="J14" s="251"/>
      <c r="K14" s="251"/>
      <c r="L14" s="251">
        <f>L12+L13</f>
        <v>0</v>
      </c>
      <c r="M14" s="251"/>
      <c r="N14" s="251"/>
      <c r="O14" s="251"/>
      <c r="P14" s="251"/>
      <c r="Q14" s="260">
        <f>Q12+Q13</f>
        <v>8157</v>
      </c>
      <c r="R14" s="252"/>
      <c r="S14" s="237" t="s">
        <v>14</v>
      </c>
    </row>
    <row r="15" spans="1:26" x14ac:dyDescent="0.2">
      <c r="A15" s="250"/>
      <c r="B15" s="251"/>
      <c r="C15" s="251"/>
      <c r="D15" s="251"/>
      <c r="E15" s="251"/>
      <c r="F15" s="251"/>
      <c r="G15" s="251"/>
      <c r="H15" s="251"/>
      <c r="I15" s="251"/>
      <c r="J15" s="251"/>
      <c r="K15" s="251"/>
      <c r="L15" s="251"/>
      <c r="M15" s="251"/>
      <c r="N15" s="251"/>
      <c r="O15" s="251"/>
      <c r="P15" s="251"/>
      <c r="Q15" s="251"/>
      <c r="R15" s="252"/>
      <c r="S15" s="237" t="s">
        <v>14</v>
      </c>
    </row>
    <row r="16" spans="1:26" x14ac:dyDescent="0.2">
      <c r="A16" s="250" t="s">
        <v>19</v>
      </c>
      <c r="B16" s="251"/>
      <c r="C16" s="251"/>
      <c r="D16" s="251"/>
      <c r="E16" s="251"/>
      <c r="F16" s="251"/>
      <c r="G16" s="251"/>
      <c r="H16" s="251"/>
      <c r="I16" s="251"/>
      <c r="J16" s="251"/>
      <c r="K16" s="251"/>
      <c r="L16" s="251"/>
      <c r="M16" s="251"/>
      <c r="N16" s="251"/>
      <c r="O16" s="251"/>
      <c r="P16" s="251"/>
      <c r="Q16" s="251"/>
      <c r="R16" s="252"/>
      <c r="S16" s="237" t="s">
        <v>14</v>
      </c>
    </row>
    <row r="17" spans="1:19" x14ac:dyDescent="0.2">
      <c r="A17" s="262" t="s">
        <v>20</v>
      </c>
      <c r="B17" s="251"/>
      <c r="C17" s="251">
        <v>863</v>
      </c>
      <c r="D17" s="251"/>
      <c r="E17" s="251"/>
      <c r="F17" s="251">
        <v>0</v>
      </c>
      <c r="G17" s="251"/>
      <c r="H17" s="251"/>
      <c r="I17" s="251">
        <v>0</v>
      </c>
      <c r="J17" s="251"/>
      <c r="K17" s="251"/>
      <c r="L17" s="251">
        <v>0</v>
      </c>
      <c r="M17" s="251"/>
      <c r="N17" s="251"/>
      <c r="O17" s="251"/>
      <c r="P17" s="251"/>
      <c r="Q17" s="251">
        <f>C17+L17</f>
        <v>863</v>
      </c>
      <c r="R17" s="252"/>
      <c r="S17" s="237" t="s">
        <v>14</v>
      </c>
    </row>
    <row r="18" spans="1:19" x14ac:dyDescent="0.2">
      <c r="A18" s="263" t="s">
        <v>21</v>
      </c>
      <c r="B18" s="264"/>
      <c r="C18" s="264">
        <v>51</v>
      </c>
      <c r="D18" s="264"/>
      <c r="E18" s="264"/>
      <c r="F18" s="264">
        <v>0</v>
      </c>
      <c r="G18" s="264"/>
      <c r="H18" s="264"/>
      <c r="I18" s="264">
        <v>0</v>
      </c>
      <c r="J18" s="264"/>
      <c r="K18" s="264"/>
      <c r="L18" s="264">
        <v>0</v>
      </c>
      <c r="M18" s="264"/>
      <c r="N18" s="264"/>
      <c r="O18" s="264"/>
      <c r="P18" s="264"/>
      <c r="Q18" s="251">
        <f>C18+L18</f>
        <v>51</v>
      </c>
      <c r="R18" s="265"/>
      <c r="S18" s="237" t="s">
        <v>14</v>
      </c>
    </row>
    <row r="19" spans="1:19" ht="15" thickBot="1" x14ac:dyDescent="0.25">
      <c r="A19" s="266" t="s">
        <v>140</v>
      </c>
      <c r="B19" s="267"/>
      <c r="C19" s="267">
        <f>C14+C17+C18</f>
        <v>9071</v>
      </c>
      <c r="D19" s="267"/>
      <c r="E19" s="267"/>
      <c r="F19" s="267">
        <f>F14+F17+F18</f>
        <v>0</v>
      </c>
      <c r="G19" s="267"/>
      <c r="H19" s="267"/>
      <c r="I19" s="267">
        <f>I14+I17+I18</f>
        <v>0</v>
      </c>
      <c r="J19" s="267"/>
      <c r="K19" s="267"/>
      <c r="L19" s="267">
        <f>L14+L17+L18</f>
        <v>0</v>
      </c>
      <c r="M19" s="267"/>
      <c r="N19" s="267"/>
      <c r="O19" s="267"/>
      <c r="P19" s="267"/>
      <c r="Q19" s="267">
        <f>SUM(Q14,Q17:Q18)</f>
        <v>9071</v>
      </c>
      <c r="R19" s="268"/>
      <c r="S19" s="237" t="s">
        <v>14</v>
      </c>
    </row>
    <row r="20" spans="1:19" ht="15" x14ac:dyDescent="0.25">
      <c r="A20" s="269" t="s">
        <v>183</v>
      </c>
      <c r="B20" s="270"/>
      <c r="C20" s="270"/>
      <c r="D20" s="270"/>
      <c r="E20" s="270"/>
      <c r="F20" s="270"/>
      <c r="G20" s="270"/>
      <c r="H20" s="270"/>
      <c r="I20" s="270"/>
      <c r="J20" s="270"/>
      <c r="K20" s="270"/>
      <c r="L20" s="270"/>
      <c r="M20" s="270"/>
      <c r="N20" s="270"/>
      <c r="O20" s="270"/>
      <c r="P20" s="270"/>
      <c r="Q20" s="270"/>
      <c r="R20" s="270"/>
      <c r="S20" s="237" t="s">
        <v>14</v>
      </c>
    </row>
    <row r="21" spans="1:19" x14ac:dyDescent="0.2">
      <c r="A21" s="506" t="s">
        <v>195</v>
      </c>
      <c r="B21" s="506"/>
      <c r="C21" s="506"/>
      <c r="D21" s="506"/>
      <c r="E21" s="506"/>
      <c r="F21" s="506"/>
      <c r="G21" s="506"/>
      <c r="H21" s="506"/>
      <c r="I21" s="506"/>
      <c r="J21" s="506"/>
      <c r="K21" s="506"/>
      <c r="L21" s="506"/>
      <c r="M21" s="506"/>
      <c r="N21" s="506"/>
      <c r="O21" s="506"/>
      <c r="P21" s="506"/>
      <c r="Q21" s="506"/>
      <c r="R21" s="506"/>
      <c r="S21" s="237" t="s">
        <v>14</v>
      </c>
    </row>
    <row r="22" spans="1:19" x14ac:dyDescent="0.2">
      <c r="S22" s="237" t="s">
        <v>14</v>
      </c>
    </row>
    <row r="23" spans="1:19" ht="15" x14ac:dyDescent="0.25">
      <c r="A23" s="244" t="s">
        <v>50</v>
      </c>
      <c r="S23" s="237" t="s">
        <v>14</v>
      </c>
    </row>
    <row r="24" spans="1:19" s="271" customFormat="1" ht="75" customHeight="1" x14ac:dyDescent="0.2">
      <c r="A24" s="507" t="s">
        <v>275</v>
      </c>
      <c r="B24" s="507"/>
      <c r="C24" s="507"/>
      <c r="D24" s="507"/>
      <c r="E24" s="507"/>
      <c r="F24" s="507"/>
      <c r="G24" s="507"/>
      <c r="H24" s="507"/>
      <c r="I24" s="507"/>
      <c r="J24" s="507"/>
      <c r="K24" s="507"/>
      <c r="L24" s="507"/>
      <c r="M24" s="507"/>
      <c r="N24" s="507"/>
      <c r="O24" s="507"/>
      <c r="P24" s="507"/>
      <c r="Q24" s="507"/>
      <c r="R24" s="507"/>
      <c r="S24" s="237" t="s">
        <v>14</v>
      </c>
    </row>
    <row r="25" spans="1:19" x14ac:dyDescent="0.2">
      <c r="A25" s="508"/>
      <c r="B25" s="508"/>
      <c r="C25" s="508"/>
      <c r="D25" s="508"/>
      <c r="E25" s="508"/>
      <c r="F25" s="508"/>
      <c r="G25" s="508"/>
      <c r="H25" s="508"/>
      <c r="I25" s="508"/>
      <c r="J25" s="508"/>
      <c r="K25" s="508"/>
      <c r="L25" s="508"/>
      <c r="M25" s="508"/>
      <c r="N25" s="508"/>
      <c r="O25" s="508"/>
      <c r="P25" s="508"/>
      <c r="Q25" s="508"/>
      <c r="R25" s="508"/>
      <c r="S25" s="237" t="s">
        <v>14</v>
      </c>
    </row>
    <row r="26" spans="1:19" ht="15" x14ac:dyDescent="0.25">
      <c r="A26" s="244" t="s">
        <v>158</v>
      </c>
      <c r="S26" s="237" t="s">
        <v>14</v>
      </c>
    </row>
    <row r="27" spans="1:19" x14ac:dyDescent="0.2">
      <c r="A27" s="504" t="s">
        <v>276</v>
      </c>
      <c r="B27" s="504"/>
      <c r="C27" s="504"/>
      <c r="D27" s="504"/>
      <c r="E27" s="504"/>
      <c r="F27" s="504"/>
      <c r="G27" s="504"/>
      <c r="H27" s="504"/>
      <c r="I27" s="504"/>
      <c r="J27" s="504"/>
      <c r="K27" s="504"/>
      <c r="L27" s="504"/>
      <c r="M27" s="504"/>
      <c r="N27" s="504"/>
      <c r="O27" s="504"/>
      <c r="P27" s="504"/>
      <c r="Q27" s="504"/>
      <c r="R27" s="504"/>
      <c r="S27" s="237" t="s">
        <v>14</v>
      </c>
    </row>
    <row r="28" spans="1:19" x14ac:dyDescent="0.2">
      <c r="A28" s="508"/>
      <c r="B28" s="508"/>
      <c r="C28" s="508"/>
      <c r="D28" s="508"/>
      <c r="E28" s="508"/>
      <c r="F28" s="508"/>
      <c r="G28" s="508"/>
      <c r="H28" s="508"/>
      <c r="I28" s="508"/>
      <c r="J28" s="508"/>
      <c r="K28" s="508"/>
      <c r="L28" s="508"/>
      <c r="M28" s="508"/>
      <c r="N28" s="508"/>
      <c r="O28" s="508"/>
      <c r="P28" s="508"/>
      <c r="Q28" s="508"/>
      <c r="R28" s="508"/>
      <c r="S28" s="237" t="s">
        <v>14</v>
      </c>
    </row>
    <row r="29" spans="1:19" ht="15" x14ac:dyDescent="0.25">
      <c r="A29" s="244" t="s">
        <v>159</v>
      </c>
      <c r="S29" s="237" t="s">
        <v>14</v>
      </c>
    </row>
    <row r="30" spans="1:19" x14ac:dyDescent="0.2">
      <c r="A30" s="504" t="s">
        <v>277</v>
      </c>
      <c r="B30" s="504"/>
      <c r="C30" s="504"/>
      <c r="D30" s="504"/>
      <c r="E30" s="504"/>
      <c r="F30" s="504"/>
      <c r="G30" s="504"/>
      <c r="H30" s="504"/>
      <c r="I30" s="504"/>
      <c r="J30" s="504"/>
      <c r="K30" s="504"/>
      <c r="L30" s="504"/>
      <c r="M30" s="504"/>
      <c r="N30" s="504"/>
      <c r="O30" s="504"/>
      <c r="P30" s="504"/>
      <c r="Q30" s="504"/>
      <c r="R30" s="504"/>
      <c r="S30" s="237" t="s">
        <v>14</v>
      </c>
    </row>
    <row r="31" spans="1:19" x14ac:dyDescent="0.2">
      <c r="S31" s="272" t="s">
        <v>15</v>
      </c>
    </row>
  </sheetData>
  <mergeCells count="16">
    <mergeCell ref="A30:R30"/>
    <mergeCell ref="P7:R7"/>
    <mergeCell ref="A21:R21"/>
    <mergeCell ref="A24:R24"/>
    <mergeCell ref="A25:R25"/>
    <mergeCell ref="A27:R27"/>
    <mergeCell ref="A28:R28"/>
    <mergeCell ref="A1:R1"/>
    <mergeCell ref="A2:R2"/>
    <mergeCell ref="A3:R3"/>
    <mergeCell ref="A4:R4"/>
    <mergeCell ref="A7:A8"/>
    <mergeCell ref="B7:D7"/>
    <mergeCell ref="E7:G7"/>
    <mergeCell ref="H7:J7"/>
    <mergeCell ref="K7:M7"/>
  </mergeCells>
  <printOptions horizontalCentered="1"/>
  <pageMargins left="0.7" right="0.7" top="1.1000000000000001" bottom="0.8" header="0.8" footer="0.6"/>
  <pageSetup scale="62" orientation="landscape" r:id="rId1"/>
  <headerFooter>
    <oddHeader>&amp;L&amp;"Arial,Bold"&amp;12F. Crosswalk of 2013 Availability</oddHeader>
    <oddFooter>&amp;C&amp;"Arial,Regular"Exhibit F - Crosswalk of 2013 Availability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
  <sheetViews>
    <sheetView view="pageBreakPreview" zoomScale="80" zoomScaleNormal="100" zoomScaleSheetLayoutView="80" workbookViewId="0">
      <selection activeCell="A3" sqref="A3:L3"/>
    </sheetView>
  </sheetViews>
  <sheetFormatPr defaultRowHeight="14.25" x14ac:dyDescent="0.2"/>
  <cols>
    <col min="1" max="1" width="37.140625" style="356" customWidth="1"/>
    <col min="2" max="3" width="8.28515625" style="356" customWidth="1"/>
    <col min="4" max="4" width="12.7109375" style="356" customWidth="1"/>
    <col min="5" max="5" width="7.140625" style="356" customWidth="1"/>
    <col min="6" max="6" width="8.7109375" style="356" customWidth="1"/>
    <col min="7" max="7" width="8.7109375" style="356" bestFit="1" customWidth="1"/>
    <col min="8" max="8" width="11.28515625" style="356" bestFit="1" customWidth="1"/>
    <col min="9" max="9" width="12.7109375" style="356" customWidth="1"/>
    <col min="10" max="11" width="8.28515625" style="356" customWidth="1"/>
    <col min="12" max="12" width="9.28515625" style="356" bestFit="1" customWidth="1"/>
    <col min="13" max="13" width="14" style="384" bestFit="1" customWidth="1"/>
    <col min="14" max="14" width="4.5703125" style="356" customWidth="1"/>
    <col min="15" max="16" width="8.28515625" style="356" customWidth="1"/>
    <col min="17" max="17" width="12.7109375" style="356" customWidth="1"/>
    <col min="18" max="19" width="8.28515625" style="356" customWidth="1"/>
    <col min="20" max="20" width="12.7109375" style="356" customWidth="1"/>
    <col min="21" max="16384" width="9.140625" style="356"/>
  </cols>
  <sheetData>
    <row r="1" spans="1:20" ht="18" x14ac:dyDescent="0.25">
      <c r="A1" s="515" t="s">
        <v>52</v>
      </c>
      <c r="B1" s="515"/>
      <c r="C1" s="515"/>
      <c r="D1" s="515"/>
      <c r="E1" s="515"/>
      <c r="F1" s="515"/>
      <c r="G1" s="515"/>
      <c r="H1" s="515"/>
      <c r="I1" s="515"/>
      <c r="J1" s="515"/>
      <c r="K1" s="515"/>
      <c r="L1" s="515"/>
      <c r="M1" s="354" t="s">
        <v>14</v>
      </c>
      <c r="N1" s="355"/>
      <c r="O1" s="355"/>
      <c r="P1" s="355"/>
      <c r="Q1" s="355"/>
      <c r="R1" s="355"/>
      <c r="S1" s="355"/>
      <c r="T1" s="355"/>
    </row>
    <row r="2" spans="1:20" ht="15" x14ac:dyDescent="0.2">
      <c r="A2" s="516" t="s">
        <v>208</v>
      </c>
      <c r="B2" s="516"/>
      <c r="C2" s="516"/>
      <c r="D2" s="516"/>
      <c r="E2" s="516"/>
      <c r="F2" s="516"/>
      <c r="G2" s="516"/>
      <c r="H2" s="516"/>
      <c r="I2" s="516"/>
      <c r="J2" s="516"/>
      <c r="K2" s="516"/>
      <c r="L2" s="516"/>
      <c r="M2" s="354" t="s">
        <v>14</v>
      </c>
      <c r="N2" s="357"/>
      <c r="O2" s="357"/>
      <c r="P2" s="357"/>
      <c r="Q2" s="357"/>
      <c r="R2" s="357"/>
      <c r="S2" s="357"/>
      <c r="T2" s="357"/>
    </row>
    <row r="3" spans="1:20" x14ac:dyDescent="0.2">
      <c r="A3" s="517" t="s">
        <v>214</v>
      </c>
      <c r="B3" s="517"/>
      <c r="C3" s="517"/>
      <c r="D3" s="517"/>
      <c r="E3" s="517"/>
      <c r="F3" s="517"/>
      <c r="G3" s="517"/>
      <c r="H3" s="517"/>
      <c r="I3" s="517"/>
      <c r="J3" s="517"/>
      <c r="K3" s="517"/>
      <c r="L3" s="517"/>
      <c r="M3" s="354" t="s">
        <v>14</v>
      </c>
      <c r="N3" s="358"/>
      <c r="O3" s="358"/>
      <c r="P3" s="358"/>
      <c r="Q3" s="358"/>
      <c r="R3" s="358"/>
      <c r="S3" s="358"/>
      <c r="T3" s="358"/>
    </row>
    <row r="4" spans="1:20" x14ac:dyDescent="0.2">
      <c r="A4" s="518" t="s">
        <v>2</v>
      </c>
      <c r="B4" s="518"/>
      <c r="C4" s="518"/>
      <c r="D4" s="518"/>
      <c r="E4" s="518"/>
      <c r="F4" s="518"/>
      <c r="G4" s="518"/>
      <c r="H4" s="518"/>
      <c r="I4" s="518"/>
      <c r="J4" s="518"/>
      <c r="K4" s="518"/>
      <c r="L4" s="518"/>
      <c r="M4" s="354" t="s">
        <v>14</v>
      </c>
      <c r="N4" s="359"/>
      <c r="O4" s="359"/>
      <c r="P4" s="359"/>
      <c r="Q4" s="359"/>
      <c r="R4" s="359"/>
      <c r="S4" s="359"/>
      <c r="T4" s="359"/>
    </row>
    <row r="5" spans="1:20" x14ac:dyDescent="0.2">
      <c r="A5" s="359"/>
      <c r="B5" s="359"/>
      <c r="C5" s="359"/>
      <c r="D5" s="359"/>
      <c r="E5" s="359"/>
      <c r="F5" s="359"/>
      <c r="G5" s="359"/>
      <c r="H5" s="359"/>
      <c r="I5" s="359"/>
      <c r="J5" s="359"/>
      <c r="K5" s="359"/>
      <c r="L5" s="359"/>
      <c r="M5" s="354" t="s">
        <v>14</v>
      </c>
      <c r="N5" s="359"/>
      <c r="O5" s="359"/>
      <c r="P5" s="359"/>
      <c r="Q5" s="359"/>
      <c r="R5" s="359"/>
      <c r="S5" s="359"/>
      <c r="T5" s="359"/>
    </row>
    <row r="6" spans="1:20" ht="15" thickBot="1" x14ac:dyDescent="0.25">
      <c r="A6" s="360"/>
      <c r="B6" s="360"/>
      <c r="C6" s="360"/>
      <c r="D6" s="360"/>
      <c r="E6" s="360"/>
      <c r="F6" s="360"/>
      <c r="G6" s="360"/>
      <c r="H6" s="360"/>
      <c r="I6" s="360"/>
      <c r="J6" s="360"/>
      <c r="K6" s="360"/>
      <c r="L6" s="360"/>
      <c r="M6" s="354" t="s">
        <v>14</v>
      </c>
      <c r="N6" s="359"/>
      <c r="O6" s="359"/>
      <c r="P6" s="359"/>
      <c r="Q6" s="359"/>
      <c r="R6" s="359"/>
      <c r="S6" s="359"/>
      <c r="T6" s="359"/>
    </row>
    <row r="7" spans="1:20" ht="33.75" customHeight="1" x14ac:dyDescent="0.2">
      <c r="A7" s="519" t="s">
        <v>141</v>
      </c>
      <c r="B7" s="509" t="s">
        <v>323</v>
      </c>
      <c r="C7" s="509"/>
      <c r="D7" s="509"/>
      <c r="E7" s="509" t="s">
        <v>176</v>
      </c>
      <c r="F7" s="521"/>
      <c r="G7" s="522"/>
      <c r="H7" s="386" t="s">
        <v>51</v>
      </c>
      <c r="I7" s="386" t="s">
        <v>148</v>
      </c>
      <c r="J7" s="509" t="s">
        <v>177</v>
      </c>
      <c r="K7" s="509"/>
      <c r="L7" s="510"/>
      <c r="M7" s="354" t="s">
        <v>14</v>
      </c>
    </row>
    <row r="8" spans="1:20" ht="28.5" x14ac:dyDescent="0.2">
      <c r="A8" s="520"/>
      <c r="B8" s="361" t="s">
        <v>3</v>
      </c>
      <c r="C8" s="361" t="s">
        <v>135</v>
      </c>
      <c r="D8" s="361" t="s">
        <v>4</v>
      </c>
      <c r="E8" s="361" t="s">
        <v>3</v>
      </c>
      <c r="F8" s="361" t="s">
        <v>135</v>
      </c>
      <c r="G8" s="361" t="s">
        <v>4</v>
      </c>
      <c r="H8" s="361" t="s">
        <v>4</v>
      </c>
      <c r="I8" s="361" t="s">
        <v>4</v>
      </c>
      <c r="J8" s="361" t="s">
        <v>3</v>
      </c>
      <c r="K8" s="361" t="s">
        <v>135</v>
      </c>
      <c r="L8" s="362" t="s">
        <v>4</v>
      </c>
      <c r="M8" s="354" t="s">
        <v>14</v>
      </c>
    </row>
    <row r="9" spans="1:20" x14ac:dyDescent="0.2">
      <c r="A9" s="363" t="s">
        <v>220</v>
      </c>
      <c r="B9" s="364">
        <v>1497</v>
      </c>
      <c r="C9" s="364">
        <v>1372</v>
      </c>
      <c r="D9" s="364">
        <f>'M. DCFA Financial Analysis'!$L$18</f>
        <v>344326</v>
      </c>
      <c r="E9" s="364">
        <v>0</v>
      </c>
      <c r="F9" s="364">
        <v>0</v>
      </c>
      <c r="G9" s="364">
        <v>-17085</v>
      </c>
      <c r="H9" s="364">
        <f>'M. DCFA Financial Analysis'!$L$11</f>
        <v>52619</v>
      </c>
      <c r="I9" s="364">
        <f>'M. DCFA Financial Analysis'!$L$20+'M. DCFA Financial Analysis'!$L$23</f>
        <v>11684</v>
      </c>
      <c r="J9" s="364">
        <f>B9</f>
        <v>1497</v>
      </c>
      <c r="K9" s="365">
        <f>C9</f>
        <v>1372</v>
      </c>
      <c r="L9" s="366">
        <f>D9+H9+I9+G9</f>
        <v>391544</v>
      </c>
      <c r="M9" s="354" t="s">
        <v>14</v>
      </c>
    </row>
    <row r="10" spans="1:20" ht="15" x14ac:dyDescent="0.25">
      <c r="A10" s="367" t="s">
        <v>138</v>
      </c>
      <c r="B10" s="368">
        <f t="shared" ref="B10:L10" si="0">SUM(B9:B9)</f>
        <v>1497</v>
      </c>
      <c r="C10" s="368">
        <f t="shared" si="0"/>
        <v>1372</v>
      </c>
      <c r="D10" s="368">
        <f t="shared" si="0"/>
        <v>344326</v>
      </c>
      <c r="E10" s="368">
        <f t="shared" si="0"/>
        <v>0</v>
      </c>
      <c r="F10" s="368">
        <f t="shared" si="0"/>
        <v>0</v>
      </c>
      <c r="G10" s="368">
        <f t="shared" si="0"/>
        <v>-17085</v>
      </c>
      <c r="H10" s="368">
        <f t="shared" si="0"/>
        <v>52619</v>
      </c>
      <c r="I10" s="368">
        <f t="shared" si="0"/>
        <v>11684</v>
      </c>
      <c r="J10" s="368">
        <f t="shared" si="0"/>
        <v>1497</v>
      </c>
      <c r="K10" s="368">
        <f t="shared" si="0"/>
        <v>1372</v>
      </c>
      <c r="L10" s="369">
        <f t="shared" si="0"/>
        <v>391544</v>
      </c>
      <c r="M10" s="354" t="s">
        <v>14</v>
      </c>
    </row>
    <row r="11" spans="1:20" x14ac:dyDescent="0.2">
      <c r="A11" s="370" t="s">
        <v>18</v>
      </c>
      <c r="B11" s="371"/>
      <c r="C11" s="371">
        <v>0</v>
      </c>
      <c r="D11" s="371"/>
      <c r="E11" s="371"/>
      <c r="F11" s="371">
        <v>0</v>
      </c>
      <c r="G11" s="371"/>
      <c r="H11" s="371"/>
      <c r="I11" s="371"/>
      <c r="J11" s="371"/>
      <c r="K11" s="371">
        <f>C11</f>
        <v>0</v>
      </c>
      <c r="L11" s="372"/>
      <c r="M11" s="354" t="s">
        <v>14</v>
      </c>
    </row>
    <row r="12" spans="1:20" x14ac:dyDescent="0.2">
      <c r="A12" s="373" t="s">
        <v>139</v>
      </c>
      <c r="B12" s="365"/>
      <c r="C12" s="365">
        <f>C10+C11</f>
        <v>1372</v>
      </c>
      <c r="D12" s="365"/>
      <c r="E12" s="365"/>
      <c r="F12" s="365">
        <f>F10+F11</f>
        <v>0</v>
      </c>
      <c r="G12" s="365"/>
      <c r="H12" s="365"/>
      <c r="I12" s="365"/>
      <c r="J12" s="365"/>
      <c r="K12" s="371">
        <f>K10+K11</f>
        <v>1372</v>
      </c>
      <c r="L12" s="374"/>
      <c r="M12" s="354" t="s">
        <v>14</v>
      </c>
    </row>
    <row r="13" spans="1:20" x14ac:dyDescent="0.2">
      <c r="A13" s="373"/>
      <c r="B13" s="365"/>
      <c r="C13" s="365"/>
      <c r="D13" s="365"/>
      <c r="E13" s="365"/>
      <c r="F13" s="365"/>
      <c r="G13" s="365"/>
      <c r="H13" s="365"/>
      <c r="I13" s="365"/>
      <c r="J13" s="365"/>
      <c r="K13" s="365"/>
      <c r="L13" s="374"/>
      <c r="M13" s="354" t="s">
        <v>14</v>
      </c>
    </row>
    <row r="14" spans="1:20" x14ac:dyDescent="0.2">
      <c r="A14" s="373" t="s">
        <v>19</v>
      </c>
      <c r="B14" s="365"/>
      <c r="C14" s="365"/>
      <c r="D14" s="365"/>
      <c r="E14" s="365"/>
      <c r="F14" s="365"/>
      <c r="G14" s="365"/>
      <c r="H14" s="365"/>
      <c r="I14" s="365"/>
      <c r="J14" s="365"/>
      <c r="K14" s="365"/>
      <c r="L14" s="374"/>
      <c r="M14" s="354" t="s">
        <v>14</v>
      </c>
    </row>
    <row r="15" spans="1:20" x14ac:dyDescent="0.2">
      <c r="A15" s="375" t="s">
        <v>20</v>
      </c>
      <c r="B15" s="365"/>
      <c r="C15" s="365">
        <v>60</v>
      </c>
      <c r="D15" s="365"/>
      <c r="E15" s="365"/>
      <c r="F15" s="365">
        <v>0</v>
      </c>
      <c r="G15" s="365"/>
      <c r="H15" s="365"/>
      <c r="I15" s="365"/>
      <c r="J15" s="365"/>
      <c r="K15" s="365">
        <f>C15</f>
        <v>60</v>
      </c>
      <c r="L15" s="374"/>
      <c r="M15" s="354" t="s">
        <v>14</v>
      </c>
    </row>
    <row r="16" spans="1:20" x14ac:dyDescent="0.2">
      <c r="A16" s="376" t="s">
        <v>21</v>
      </c>
      <c r="B16" s="377"/>
      <c r="C16" s="377">
        <v>17</v>
      </c>
      <c r="D16" s="377"/>
      <c r="E16" s="377"/>
      <c r="F16" s="377">
        <v>0</v>
      </c>
      <c r="G16" s="377"/>
      <c r="H16" s="377"/>
      <c r="I16" s="377"/>
      <c r="J16" s="377"/>
      <c r="K16" s="365">
        <f>C16</f>
        <v>17</v>
      </c>
      <c r="L16" s="378"/>
      <c r="M16" s="354" t="s">
        <v>14</v>
      </c>
    </row>
    <row r="17" spans="1:13" ht="15" thickBot="1" x14ac:dyDescent="0.25">
      <c r="A17" s="379" t="s">
        <v>140</v>
      </c>
      <c r="B17" s="380"/>
      <c r="C17" s="380">
        <f>C12+C15+C16</f>
        <v>1449</v>
      </c>
      <c r="D17" s="380"/>
      <c r="E17" s="380"/>
      <c r="F17" s="380">
        <f>F12+F15+F16</f>
        <v>0</v>
      </c>
      <c r="G17" s="380"/>
      <c r="H17" s="380"/>
      <c r="I17" s="380"/>
      <c r="J17" s="380"/>
      <c r="K17" s="380">
        <f>SUM(K12,K15:K16)</f>
        <v>1449</v>
      </c>
      <c r="L17" s="381"/>
      <c r="M17" s="354" t="s">
        <v>14</v>
      </c>
    </row>
    <row r="18" spans="1:13" ht="15" x14ac:dyDescent="0.25">
      <c r="A18" s="382" t="s">
        <v>183</v>
      </c>
      <c r="B18" s="383"/>
      <c r="C18" s="383"/>
      <c r="D18" s="383"/>
      <c r="E18" s="383"/>
      <c r="F18" s="383"/>
      <c r="G18" s="383"/>
      <c r="H18" s="383"/>
      <c r="I18" s="383"/>
      <c r="J18" s="383"/>
      <c r="K18" s="383"/>
      <c r="L18" s="383"/>
      <c r="M18" s="354" t="s">
        <v>14</v>
      </c>
    </row>
    <row r="19" spans="1:13" x14ac:dyDescent="0.2">
      <c r="A19" s="511"/>
      <c r="B19" s="511"/>
      <c r="C19" s="511"/>
      <c r="D19" s="511"/>
      <c r="E19" s="511"/>
      <c r="F19" s="511"/>
      <c r="G19" s="511"/>
      <c r="H19" s="511"/>
      <c r="I19" s="511"/>
      <c r="J19" s="511"/>
      <c r="K19" s="511"/>
      <c r="L19" s="511"/>
      <c r="M19" s="354" t="s">
        <v>14</v>
      </c>
    </row>
    <row r="20" spans="1:13" ht="27.75" customHeight="1" x14ac:dyDescent="0.2">
      <c r="A20" s="512" t="s">
        <v>324</v>
      </c>
      <c r="B20" s="512"/>
      <c r="C20" s="512"/>
      <c r="D20" s="512"/>
      <c r="E20" s="512"/>
      <c r="F20" s="512"/>
      <c r="G20" s="512"/>
      <c r="H20" s="512"/>
      <c r="I20" s="512"/>
      <c r="J20" s="512"/>
      <c r="K20" s="512"/>
      <c r="L20" s="512"/>
      <c r="M20" s="354" t="s">
        <v>14</v>
      </c>
    </row>
    <row r="21" spans="1:13" x14ac:dyDescent="0.2">
      <c r="A21" s="513"/>
      <c r="B21" s="513"/>
      <c r="C21" s="513"/>
      <c r="D21" s="513"/>
      <c r="E21" s="513"/>
      <c r="F21" s="513"/>
      <c r="G21" s="513"/>
      <c r="H21" s="513"/>
      <c r="I21" s="513"/>
      <c r="J21" s="513"/>
      <c r="K21" s="513"/>
      <c r="L21" s="513"/>
      <c r="M21" s="354" t="s">
        <v>14</v>
      </c>
    </row>
    <row r="22" spans="1:13" ht="15" customHeight="1" x14ac:dyDescent="0.25">
      <c r="A22" s="514" t="s">
        <v>325</v>
      </c>
      <c r="B22" s="514"/>
      <c r="C22" s="514"/>
      <c r="D22" s="514"/>
      <c r="E22" s="514"/>
      <c r="F22" s="514"/>
      <c r="G22" s="514"/>
      <c r="H22" s="514"/>
      <c r="I22" s="514"/>
      <c r="J22" s="514"/>
      <c r="K22" s="514"/>
      <c r="L22" s="514"/>
      <c r="M22" s="354" t="s">
        <v>14</v>
      </c>
    </row>
    <row r="23" spans="1:13" ht="15" customHeight="1" x14ac:dyDescent="0.25">
      <c r="A23" s="387"/>
      <c r="B23" s="387"/>
      <c r="C23" s="387"/>
      <c r="D23" s="387"/>
      <c r="E23" s="387"/>
      <c r="F23" s="387"/>
      <c r="G23" s="387"/>
      <c r="H23" s="387"/>
      <c r="I23" s="387"/>
      <c r="J23" s="387"/>
      <c r="K23" s="387"/>
      <c r="L23" s="387"/>
      <c r="M23" s="354" t="s">
        <v>14</v>
      </c>
    </row>
    <row r="24" spans="1:13" ht="15" customHeight="1" x14ac:dyDescent="0.25">
      <c r="A24" s="514" t="s">
        <v>326</v>
      </c>
      <c r="B24" s="514"/>
      <c r="C24" s="514"/>
      <c r="D24" s="514"/>
      <c r="E24" s="514"/>
      <c r="F24" s="514"/>
      <c r="G24" s="514"/>
      <c r="H24" s="514"/>
      <c r="I24" s="514"/>
      <c r="J24" s="514"/>
      <c r="K24" s="514"/>
      <c r="L24" s="514"/>
      <c r="M24" s="354" t="s">
        <v>14</v>
      </c>
    </row>
    <row r="25" spans="1:13" x14ac:dyDescent="0.2">
      <c r="A25" s="513"/>
      <c r="B25" s="513"/>
      <c r="C25" s="513"/>
      <c r="D25" s="513"/>
      <c r="E25" s="513"/>
      <c r="F25" s="513"/>
      <c r="G25" s="513"/>
      <c r="H25" s="513"/>
      <c r="I25" s="513"/>
      <c r="J25" s="513"/>
      <c r="K25" s="513"/>
      <c r="L25" s="513"/>
      <c r="M25" s="354" t="s">
        <v>14</v>
      </c>
    </row>
    <row r="26" spans="1:13" x14ac:dyDescent="0.2">
      <c r="M26" s="384" t="s">
        <v>15</v>
      </c>
    </row>
  </sheetData>
  <mergeCells count="14">
    <mergeCell ref="A25:L25"/>
    <mergeCell ref="A1:L1"/>
    <mergeCell ref="A2:L2"/>
    <mergeCell ref="A3:L3"/>
    <mergeCell ref="A4:L4"/>
    <mergeCell ref="A7:A8"/>
    <mergeCell ref="B7:D7"/>
    <mergeCell ref="E7:G7"/>
    <mergeCell ref="A22:L22"/>
    <mergeCell ref="J7:L7"/>
    <mergeCell ref="A19:L19"/>
    <mergeCell ref="A20:L20"/>
    <mergeCell ref="A21:L21"/>
    <mergeCell ref="A24:L24"/>
  </mergeCells>
  <printOptions horizontalCentered="1"/>
  <pageMargins left="0.7" right="0.7" top="1.1000000000000001" bottom="0.8" header="0.8" footer="0.6"/>
  <pageSetup scale="86" orientation="landscape" r:id="rId1"/>
  <headerFooter>
    <oddHeader>&amp;L&amp;"Arial,Bold"&amp;12F. Crosswalk of 2013 Availability</oddHeader>
    <oddFooter>&amp;C&amp;"Arial,Regular"Exhibit F - Crosswalk of 2013 Availability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view="pageBreakPreview" zoomScale="80" zoomScaleNormal="100" zoomScaleSheetLayoutView="80" workbookViewId="0">
      <selection activeCell="G6" sqref="G6"/>
    </sheetView>
  </sheetViews>
  <sheetFormatPr defaultRowHeight="14.25" x14ac:dyDescent="0.2"/>
  <cols>
    <col min="1" max="1" width="37.140625" style="239" customWidth="1"/>
    <col min="2" max="3" width="8.28515625" style="239" customWidth="1"/>
    <col min="4" max="4" width="12.7109375" style="239" customWidth="1"/>
    <col min="5" max="5" width="15" style="239" customWidth="1"/>
    <col min="6" max="6" width="8.28515625" style="239" customWidth="1"/>
    <col min="7" max="7" width="9.85546875" style="239" customWidth="1"/>
    <col min="8" max="10" width="12.7109375" style="239" customWidth="1"/>
    <col min="11" max="11" width="8.28515625" style="239" customWidth="1"/>
    <col min="12" max="12" width="11" style="239" bestFit="1" customWidth="1"/>
    <col min="13" max="13" width="12.7109375" style="239" customWidth="1"/>
    <col min="14" max="14" width="14" style="272" bestFit="1" customWidth="1"/>
    <col min="15" max="16" width="8.28515625" style="239" customWidth="1"/>
    <col min="17" max="17" width="12.7109375" style="239" customWidth="1"/>
    <col min="18" max="19" width="8.28515625" style="239" customWidth="1"/>
    <col min="20" max="20" width="12.7109375" style="239" customWidth="1"/>
    <col min="21" max="16384" width="9.140625" style="239"/>
  </cols>
  <sheetData>
    <row r="1" spans="1:20" ht="18" x14ac:dyDescent="0.25">
      <c r="A1" s="494" t="s">
        <v>178</v>
      </c>
      <c r="B1" s="494"/>
      <c r="C1" s="494"/>
      <c r="D1" s="494"/>
      <c r="E1" s="494"/>
      <c r="F1" s="494"/>
      <c r="G1" s="494"/>
      <c r="H1" s="494"/>
      <c r="I1" s="494"/>
      <c r="J1" s="494"/>
      <c r="K1" s="494"/>
      <c r="L1" s="494"/>
      <c r="M1" s="237" t="s">
        <v>14</v>
      </c>
      <c r="O1" s="238"/>
      <c r="P1" s="238"/>
      <c r="Q1" s="238"/>
      <c r="R1" s="238"/>
      <c r="S1" s="238"/>
      <c r="T1" s="238"/>
    </row>
    <row r="2" spans="1:20" ht="15" x14ac:dyDescent="0.2">
      <c r="A2" s="495" t="s">
        <v>208</v>
      </c>
      <c r="B2" s="495"/>
      <c r="C2" s="495"/>
      <c r="D2" s="495"/>
      <c r="E2" s="495"/>
      <c r="F2" s="495"/>
      <c r="G2" s="495"/>
      <c r="H2" s="495"/>
      <c r="I2" s="495"/>
      <c r="J2" s="495"/>
      <c r="K2" s="495"/>
      <c r="L2" s="495"/>
      <c r="M2" s="237" t="s">
        <v>14</v>
      </c>
      <c r="O2" s="240"/>
      <c r="P2" s="240"/>
      <c r="Q2" s="240"/>
      <c r="R2" s="240"/>
      <c r="S2" s="240"/>
      <c r="T2" s="240"/>
    </row>
    <row r="3" spans="1:20" x14ac:dyDescent="0.2">
      <c r="A3" s="496" t="s">
        <v>1</v>
      </c>
      <c r="B3" s="496"/>
      <c r="C3" s="496"/>
      <c r="D3" s="496"/>
      <c r="E3" s="496"/>
      <c r="F3" s="496"/>
      <c r="G3" s="496"/>
      <c r="H3" s="496"/>
      <c r="I3" s="496"/>
      <c r="J3" s="496"/>
      <c r="K3" s="496"/>
      <c r="L3" s="496"/>
      <c r="M3" s="237" t="s">
        <v>14</v>
      </c>
      <c r="O3" s="241"/>
      <c r="P3" s="241"/>
      <c r="Q3" s="241"/>
      <c r="R3" s="241"/>
      <c r="S3" s="241"/>
      <c r="T3" s="241"/>
    </row>
    <row r="4" spans="1:20" x14ac:dyDescent="0.2">
      <c r="A4" s="497" t="s">
        <v>2</v>
      </c>
      <c r="B4" s="497"/>
      <c r="C4" s="497"/>
      <c r="D4" s="497"/>
      <c r="E4" s="497"/>
      <c r="F4" s="497"/>
      <c r="G4" s="497"/>
      <c r="H4" s="497"/>
      <c r="I4" s="497"/>
      <c r="J4" s="497"/>
      <c r="K4" s="497"/>
      <c r="L4" s="497"/>
      <c r="M4" s="237" t="s">
        <v>14</v>
      </c>
      <c r="O4" s="242"/>
      <c r="P4" s="242"/>
      <c r="Q4" s="242"/>
      <c r="R4" s="242"/>
      <c r="S4" s="242"/>
      <c r="T4" s="242"/>
    </row>
    <row r="5" spans="1:20" x14ac:dyDescent="0.2">
      <c r="A5" s="242"/>
      <c r="B5" s="242"/>
      <c r="C5" s="242"/>
      <c r="D5" s="242"/>
      <c r="E5" s="242"/>
      <c r="F5" s="242"/>
      <c r="G5" s="242"/>
      <c r="H5" s="242"/>
      <c r="I5" s="242"/>
      <c r="J5" s="242"/>
      <c r="K5" s="242"/>
      <c r="L5" s="242"/>
      <c r="M5" s="237" t="s">
        <v>14</v>
      </c>
      <c r="O5" s="242"/>
      <c r="P5" s="242"/>
      <c r="Q5" s="242"/>
      <c r="R5" s="242"/>
      <c r="S5" s="242"/>
      <c r="T5" s="242"/>
    </row>
    <row r="6" spans="1:20" ht="15" thickBot="1" x14ac:dyDescent="0.25">
      <c r="A6" s="243"/>
      <c r="B6" s="243"/>
      <c r="C6" s="243"/>
      <c r="D6" s="243"/>
      <c r="E6" s="243"/>
      <c r="F6" s="243"/>
      <c r="G6" s="243"/>
      <c r="H6" s="243"/>
      <c r="I6" s="243"/>
      <c r="J6" s="243"/>
      <c r="K6" s="243"/>
      <c r="L6" s="243"/>
      <c r="M6" s="237" t="s">
        <v>14</v>
      </c>
      <c r="O6" s="242"/>
      <c r="P6" s="242"/>
      <c r="Q6" s="242"/>
      <c r="R6" s="242"/>
      <c r="S6" s="242"/>
      <c r="T6" s="242"/>
    </row>
    <row r="7" spans="1:20" ht="47.25" customHeight="1" x14ac:dyDescent="0.2">
      <c r="A7" s="498" t="s">
        <v>141</v>
      </c>
      <c r="B7" s="500" t="s">
        <v>205</v>
      </c>
      <c r="C7" s="500"/>
      <c r="D7" s="500"/>
      <c r="E7" s="500" t="s">
        <v>50</v>
      </c>
      <c r="F7" s="500"/>
      <c r="G7" s="500"/>
      <c r="H7" s="385" t="s">
        <v>51</v>
      </c>
      <c r="I7" s="385" t="s">
        <v>148</v>
      </c>
      <c r="J7" s="500" t="s">
        <v>179</v>
      </c>
      <c r="K7" s="500"/>
      <c r="L7" s="505"/>
      <c r="M7" s="237" t="s">
        <v>14</v>
      </c>
      <c r="N7" s="239"/>
    </row>
    <row r="8" spans="1:20" ht="28.5" x14ac:dyDescent="0.2">
      <c r="A8" s="499"/>
      <c r="B8" s="245" t="s">
        <v>3</v>
      </c>
      <c r="C8" s="245" t="s">
        <v>136</v>
      </c>
      <c r="D8" s="245" t="s">
        <v>4</v>
      </c>
      <c r="E8" s="245" t="s">
        <v>3</v>
      </c>
      <c r="F8" s="245" t="s">
        <v>136</v>
      </c>
      <c r="G8" s="245" t="s">
        <v>4</v>
      </c>
      <c r="H8" s="245" t="s">
        <v>4</v>
      </c>
      <c r="I8" s="245" t="s">
        <v>4</v>
      </c>
      <c r="J8" s="245" t="s">
        <v>3</v>
      </c>
      <c r="K8" s="245" t="s">
        <v>136</v>
      </c>
      <c r="L8" s="246" t="s">
        <v>4</v>
      </c>
      <c r="M8" s="237" t="s">
        <v>14</v>
      </c>
      <c r="N8" s="239"/>
    </row>
    <row r="9" spans="1:20" x14ac:dyDescent="0.2">
      <c r="A9" s="247" t="s">
        <v>212</v>
      </c>
      <c r="B9" s="248">
        <v>1074</v>
      </c>
      <c r="C9" s="248">
        <v>955</v>
      </c>
      <c r="D9" s="248">
        <v>421802.00000000006</v>
      </c>
      <c r="E9" s="248">
        <v>0</v>
      </c>
      <c r="F9" s="248">
        <v>0</v>
      </c>
      <c r="G9" s="248">
        <v>0</v>
      </c>
      <c r="H9" s="248">
        <v>46674.107709979646</v>
      </c>
      <c r="I9" s="248">
        <v>1928.7774420329542</v>
      </c>
      <c r="J9" s="248">
        <f t="shared" ref="J9:K11" si="0">B9+E9</f>
        <v>1074</v>
      </c>
      <c r="K9" s="248">
        <f t="shared" si="0"/>
        <v>955</v>
      </c>
      <c r="L9" s="249">
        <f t="shared" ref="L9:L14" si="1">D9+G9+H9+I9</f>
        <v>470404.88515201263</v>
      </c>
      <c r="M9" s="237" t="s">
        <v>14</v>
      </c>
      <c r="N9" s="239"/>
    </row>
    <row r="10" spans="1:20" x14ac:dyDescent="0.2">
      <c r="A10" s="250" t="s">
        <v>213</v>
      </c>
      <c r="B10" s="251">
        <v>7097</v>
      </c>
      <c r="C10" s="251">
        <v>5592</v>
      </c>
      <c r="D10" s="251">
        <v>1592177</v>
      </c>
      <c r="E10" s="251">
        <v>0</v>
      </c>
      <c r="F10" s="251">
        <v>0</v>
      </c>
      <c r="G10" s="251">
        <v>11.614000000000001</v>
      </c>
      <c r="H10" s="251">
        <v>39415.027553782405</v>
      </c>
      <c r="I10" s="251">
        <v>18639.042016731295</v>
      </c>
      <c r="J10" s="251">
        <f t="shared" si="0"/>
        <v>7097</v>
      </c>
      <c r="K10" s="251">
        <f t="shared" si="0"/>
        <v>5592</v>
      </c>
      <c r="L10" s="252">
        <f t="shared" si="1"/>
        <v>1650242.6835705137</v>
      </c>
      <c r="M10" s="237" t="s">
        <v>14</v>
      </c>
      <c r="N10" s="239"/>
    </row>
    <row r="11" spans="1:20" x14ac:dyDescent="0.2">
      <c r="A11" s="253" t="s">
        <v>274</v>
      </c>
      <c r="B11" s="254">
        <v>26</v>
      </c>
      <c r="C11" s="254">
        <v>19</v>
      </c>
      <c r="D11" s="254">
        <v>4021</v>
      </c>
      <c r="E11" s="254">
        <v>0</v>
      </c>
      <c r="F11" s="254">
        <v>0</v>
      </c>
      <c r="G11" s="254">
        <v>10000</v>
      </c>
      <c r="H11" s="254">
        <v>18105.381736237941</v>
      </c>
      <c r="I11" s="254">
        <v>704.84135123574993</v>
      </c>
      <c r="J11" s="254">
        <f t="shared" si="0"/>
        <v>26</v>
      </c>
      <c r="K11" s="254">
        <f t="shared" si="0"/>
        <v>19</v>
      </c>
      <c r="L11" s="255">
        <f t="shared" si="1"/>
        <v>32831.223087473692</v>
      </c>
      <c r="M11" s="237" t="s">
        <v>14</v>
      </c>
      <c r="N11" s="239"/>
    </row>
    <row r="12" spans="1:20" ht="15" x14ac:dyDescent="0.25">
      <c r="A12" s="256" t="s">
        <v>138</v>
      </c>
      <c r="B12" s="257">
        <f t="shared" ref="B12:K12" si="2">SUM(B9:B11)</f>
        <v>8197</v>
      </c>
      <c r="C12" s="257">
        <f t="shared" si="2"/>
        <v>6566</v>
      </c>
      <c r="D12" s="257">
        <f t="shared" si="2"/>
        <v>2018000</v>
      </c>
      <c r="E12" s="257">
        <f t="shared" si="2"/>
        <v>0</v>
      </c>
      <c r="F12" s="257">
        <f t="shared" si="2"/>
        <v>0</v>
      </c>
      <c r="G12" s="257">
        <f t="shared" si="2"/>
        <v>10011.614</v>
      </c>
      <c r="H12" s="257">
        <f t="shared" si="2"/>
        <v>104194.51699999999</v>
      </c>
      <c r="I12" s="257">
        <f t="shared" si="2"/>
        <v>21272.660810000001</v>
      </c>
      <c r="J12" s="257">
        <f t="shared" si="2"/>
        <v>8197</v>
      </c>
      <c r="K12" s="257">
        <f t="shared" si="2"/>
        <v>6566</v>
      </c>
      <c r="L12" s="258">
        <f t="shared" si="1"/>
        <v>2153478.7918099998</v>
      </c>
      <c r="M12" s="237" t="s">
        <v>14</v>
      </c>
      <c r="N12" s="239"/>
    </row>
    <row r="13" spans="1:20" x14ac:dyDescent="0.2">
      <c r="A13" s="273" t="s">
        <v>137</v>
      </c>
      <c r="B13" s="248"/>
      <c r="C13" s="248"/>
      <c r="D13" s="248">
        <v>0</v>
      </c>
      <c r="E13" s="248"/>
      <c r="F13" s="248"/>
      <c r="G13" s="248"/>
      <c r="H13" s="248"/>
      <c r="I13" s="248"/>
      <c r="J13" s="248"/>
      <c r="K13" s="248"/>
      <c r="L13" s="249">
        <f t="shared" si="1"/>
        <v>0</v>
      </c>
      <c r="M13" s="237" t="s">
        <v>14</v>
      </c>
      <c r="N13" s="239"/>
    </row>
    <row r="14" spans="1:20" x14ac:dyDescent="0.2">
      <c r="A14" s="274" t="s">
        <v>156</v>
      </c>
      <c r="B14" s="275"/>
      <c r="C14" s="275"/>
      <c r="D14" s="275">
        <f>SUM(D12:D13)</f>
        <v>2018000</v>
      </c>
      <c r="E14" s="275"/>
      <c r="F14" s="275"/>
      <c r="G14" s="275">
        <f>SUM(G12:G13)</f>
        <v>10011.614</v>
      </c>
      <c r="H14" s="275">
        <f>SUM(H12:H13)</f>
        <v>104194.51699999999</v>
      </c>
      <c r="I14" s="275">
        <f>SUM(I12:I13)</f>
        <v>21272.660810000001</v>
      </c>
      <c r="J14" s="275">
        <f>SUM(J12:J13)</f>
        <v>8197</v>
      </c>
      <c r="K14" s="275"/>
      <c r="L14" s="276">
        <f t="shared" si="1"/>
        <v>2153478.7918099998</v>
      </c>
      <c r="M14" s="237" t="s">
        <v>14</v>
      </c>
      <c r="N14" s="239"/>
    </row>
    <row r="15" spans="1:20" x14ac:dyDescent="0.2">
      <c r="A15" s="259" t="s">
        <v>18</v>
      </c>
      <c r="B15" s="260"/>
      <c r="C15" s="260">
        <v>1319</v>
      </c>
      <c r="D15" s="260"/>
      <c r="E15" s="260"/>
      <c r="F15" s="260">
        <v>0</v>
      </c>
      <c r="G15" s="260"/>
      <c r="H15" s="260">
        <v>0</v>
      </c>
      <c r="I15" s="260">
        <v>0</v>
      </c>
      <c r="J15" s="260">
        <v>0</v>
      </c>
      <c r="K15" s="260">
        <f>C15+F15</f>
        <v>1319</v>
      </c>
      <c r="L15" s="261"/>
      <c r="M15" s="237" t="s">
        <v>14</v>
      </c>
      <c r="N15" s="239"/>
    </row>
    <row r="16" spans="1:20" x14ac:dyDescent="0.2">
      <c r="A16" s="250" t="s">
        <v>139</v>
      </c>
      <c r="B16" s="251"/>
      <c r="C16" s="251">
        <f>C12+C15</f>
        <v>7885</v>
      </c>
      <c r="D16" s="251"/>
      <c r="E16" s="251"/>
      <c r="F16" s="251">
        <f>F12+F15</f>
        <v>0</v>
      </c>
      <c r="G16" s="251"/>
      <c r="H16" s="251">
        <v>0</v>
      </c>
      <c r="I16" s="251">
        <v>0</v>
      </c>
      <c r="J16" s="251">
        <v>0</v>
      </c>
      <c r="K16" s="251">
        <f>K12+K15</f>
        <v>7885</v>
      </c>
      <c r="L16" s="252"/>
      <c r="M16" s="237" t="s">
        <v>14</v>
      </c>
      <c r="N16" s="239"/>
    </row>
    <row r="17" spans="1:14" x14ac:dyDescent="0.2">
      <c r="A17" s="250"/>
      <c r="B17" s="251"/>
      <c r="C17" s="251"/>
      <c r="D17" s="251"/>
      <c r="E17" s="251"/>
      <c r="F17" s="251"/>
      <c r="G17" s="251"/>
      <c r="H17" s="251"/>
      <c r="I17" s="251"/>
      <c r="J17" s="251"/>
      <c r="K17" s="251"/>
      <c r="L17" s="252"/>
      <c r="M17" s="237" t="s">
        <v>14</v>
      </c>
      <c r="N17" s="239"/>
    </row>
    <row r="18" spans="1:14" x14ac:dyDescent="0.2">
      <c r="A18" s="250" t="s">
        <v>19</v>
      </c>
      <c r="B18" s="251"/>
      <c r="C18" s="251"/>
      <c r="D18" s="251"/>
      <c r="E18" s="251"/>
      <c r="F18" s="251"/>
      <c r="G18" s="251"/>
      <c r="H18" s="251"/>
      <c r="I18" s="251"/>
      <c r="J18" s="251"/>
      <c r="K18" s="251"/>
      <c r="L18" s="252"/>
      <c r="M18" s="237" t="s">
        <v>14</v>
      </c>
      <c r="N18" s="239"/>
    </row>
    <row r="19" spans="1:14" x14ac:dyDescent="0.2">
      <c r="A19" s="262" t="s">
        <v>20</v>
      </c>
      <c r="B19" s="251"/>
      <c r="C19" s="251">
        <v>830</v>
      </c>
      <c r="D19" s="251"/>
      <c r="E19" s="251"/>
      <c r="F19" s="251">
        <v>0</v>
      </c>
      <c r="G19" s="251"/>
      <c r="H19" s="251">
        <v>0</v>
      </c>
      <c r="I19" s="251">
        <v>0</v>
      </c>
      <c r="J19" s="251">
        <v>0</v>
      </c>
      <c r="K19" s="251">
        <f>C19+F19</f>
        <v>830</v>
      </c>
      <c r="L19" s="252"/>
      <c r="M19" s="237" t="s">
        <v>14</v>
      </c>
      <c r="N19" s="239"/>
    </row>
    <row r="20" spans="1:14" x14ac:dyDescent="0.2">
      <c r="A20" s="263" t="s">
        <v>21</v>
      </c>
      <c r="B20" s="264"/>
      <c r="C20" s="264">
        <v>49</v>
      </c>
      <c r="D20" s="264"/>
      <c r="E20" s="264"/>
      <c r="F20" s="264">
        <v>0</v>
      </c>
      <c r="G20" s="264"/>
      <c r="H20" s="264">
        <v>0</v>
      </c>
      <c r="I20" s="264">
        <v>0</v>
      </c>
      <c r="J20" s="264">
        <v>0</v>
      </c>
      <c r="K20" s="264">
        <f>C20+F20</f>
        <v>49</v>
      </c>
      <c r="L20" s="265"/>
      <c r="M20" s="237" t="s">
        <v>14</v>
      </c>
      <c r="N20" s="239"/>
    </row>
    <row r="21" spans="1:14" ht="15" thickBot="1" x14ac:dyDescent="0.25">
      <c r="A21" s="266" t="s">
        <v>140</v>
      </c>
      <c r="B21" s="267"/>
      <c r="C21" s="267">
        <f>C16+C19+C20</f>
        <v>8764</v>
      </c>
      <c r="D21" s="267"/>
      <c r="E21" s="267"/>
      <c r="F21" s="267">
        <f>F16+F19+F20</f>
        <v>0</v>
      </c>
      <c r="G21" s="267"/>
      <c r="H21" s="267">
        <f>H16+H19+H20</f>
        <v>0</v>
      </c>
      <c r="I21" s="267">
        <f>I16+I19+I20</f>
        <v>0</v>
      </c>
      <c r="J21" s="267">
        <f>J16+J19+J20</f>
        <v>0</v>
      </c>
      <c r="K21" s="267">
        <f>SUM(K16,K19:K20)</f>
        <v>8764</v>
      </c>
      <c r="L21" s="268"/>
      <c r="M21" s="237" t="s">
        <v>14</v>
      </c>
      <c r="N21" s="239"/>
    </row>
    <row r="22" spans="1:14" x14ac:dyDescent="0.2">
      <c r="M22" s="237" t="s">
        <v>14</v>
      </c>
    </row>
    <row r="23" spans="1:14" x14ac:dyDescent="0.2">
      <c r="M23" s="237" t="s">
        <v>14</v>
      </c>
    </row>
    <row r="24" spans="1:14" ht="15.75" x14ac:dyDescent="0.25">
      <c r="A24" s="277" t="s">
        <v>278</v>
      </c>
      <c r="B24" s="278"/>
      <c r="C24" s="278"/>
      <c r="D24" s="278"/>
      <c r="E24" s="278"/>
      <c r="F24" s="278"/>
      <c r="G24" s="278"/>
      <c r="H24" s="278"/>
      <c r="I24" s="278"/>
      <c r="J24" s="279"/>
      <c r="K24" s="210"/>
      <c r="L24" s="210"/>
      <c r="M24" s="237" t="s">
        <v>14</v>
      </c>
    </row>
    <row r="25" spans="1:14" ht="45.75" customHeight="1" x14ac:dyDescent="0.2">
      <c r="A25" s="523" t="s">
        <v>279</v>
      </c>
      <c r="B25" s="523"/>
      <c r="C25" s="523"/>
      <c r="D25" s="523"/>
      <c r="E25" s="523"/>
      <c r="F25" s="523"/>
      <c r="G25" s="523"/>
      <c r="H25" s="523"/>
      <c r="I25" s="523"/>
      <c r="J25" s="279"/>
      <c r="K25" s="210"/>
      <c r="L25" s="210"/>
      <c r="M25" s="237" t="s">
        <v>14</v>
      </c>
    </row>
    <row r="26" spans="1:14" ht="15" x14ac:dyDescent="0.2">
      <c r="A26" s="388"/>
      <c r="B26" s="388"/>
      <c r="C26" s="388"/>
      <c r="D26" s="388"/>
      <c r="E26" s="388"/>
      <c r="F26" s="388"/>
      <c r="G26" s="388"/>
      <c r="H26" s="388"/>
      <c r="I26" s="388"/>
      <c r="J26" s="279"/>
      <c r="K26" s="210"/>
      <c r="L26" s="210"/>
      <c r="M26" s="237" t="s">
        <v>14</v>
      </c>
    </row>
    <row r="27" spans="1:14" ht="31.5" customHeight="1" x14ac:dyDescent="0.2">
      <c r="A27" s="523" t="s">
        <v>328</v>
      </c>
      <c r="B27" s="523"/>
      <c r="C27" s="523"/>
      <c r="D27" s="523"/>
      <c r="E27" s="523"/>
      <c r="F27" s="523"/>
      <c r="G27" s="523"/>
      <c r="H27" s="523"/>
      <c r="I27" s="523"/>
      <c r="J27" s="523"/>
      <c r="K27" s="523"/>
      <c r="L27" s="523"/>
      <c r="M27" s="237" t="s">
        <v>14</v>
      </c>
    </row>
    <row r="28" spans="1:14" x14ac:dyDescent="0.2">
      <c r="A28" s="388"/>
      <c r="B28" s="388"/>
      <c r="C28" s="388"/>
      <c r="D28" s="388"/>
      <c r="E28" s="388"/>
      <c r="F28" s="388"/>
      <c r="G28" s="388"/>
      <c r="H28" s="388"/>
      <c r="I28" s="388"/>
      <c r="J28" s="388"/>
      <c r="K28" s="388"/>
      <c r="L28" s="388"/>
      <c r="M28" s="237" t="s">
        <v>14</v>
      </c>
    </row>
    <row r="29" spans="1:14" x14ac:dyDescent="0.2">
      <c r="A29" s="523" t="s">
        <v>280</v>
      </c>
      <c r="B29" s="523"/>
      <c r="C29" s="523"/>
      <c r="D29" s="523"/>
      <c r="E29" s="523"/>
      <c r="F29" s="523"/>
      <c r="G29" s="523"/>
      <c r="H29" s="523"/>
      <c r="I29" s="523"/>
      <c r="J29" s="523"/>
      <c r="K29" s="523"/>
      <c r="L29" s="523"/>
      <c r="M29" s="237" t="s">
        <v>14</v>
      </c>
    </row>
    <row r="30" spans="1:14" x14ac:dyDescent="0.2">
      <c r="M30" s="272" t="s">
        <v>15</v>
      </c>
    </row>
    <row r="31" spans="1:14" x14ac:dyDescent="0.2">
      <c r="M31" s="272"/>
      <c r="N31" s="237"/>
    </row>
  </sheetData>
  <mergeCells count="11">
    <mergeCell ref="A25:I25"/>
    <mergeCell ref="A27:L27"/>
    <mergeCell ref="A29:L29"/>
    <mergeCell ref="A1:L1"/>
    <mergeCell ref="A2:L2"/>
    <mergeCell ref="A3:L3"/>
    <mergeCell ref="A4:L4"/>
    <mergeCell ref="A7:A8"/>
    <mergeCell ref="B7:D7"/>
    <mergeCell ref="E7:G7"/>
    <mergeCell ref="J7:L7"/>
  </mergeCells>
  <printOptions horizontalCentered="1"/>
  <pageMargins left="0.7" right="0.7" top="1.1000000000000001" bottom="0.8" header="0.8" footer="0.6"/>
  <pageSetup scale="77" orientation="landscape" r:id="rId1"/>
  <headerFooter>
    <oddHeader>&amp;L&amp;"Arial,Bold"&amp;12G. Crosswalk of 2014 Availability</oddHeader>
    <oddFooter>&amp;C&amp;"Arial,Regular"Exhibit G - Crosswalk of 2014 Availability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
  <sheetViews>
    <sheetView view="pageBreakPreview" zoomScale="80" zoomScaleNormal="100" zoomScaleSheetLayoutView="80" workbookViewId="0">
      <selection activeCell="E21" sqref="E21"/>
    </sheetView>
  </sheetViews>
  <sheetFormatPr defaultRowHeight="14.25" x14ac:dyDescent="0.2"/>
  <cols>
    <col min="1" max="1" width="37.140625" style="356" customWidth="1"/>
    <col min="2" max="3" width="8.28515625" style="356" customWidth="1"/>
    <col min="4" max="4" width="10.5703125" style="356" customWidth="1"/>
    <col min="5" max="5" width="8.42578125" style="356" customWidth="1"/>
    <col min="6" max="6" width="9.140625" style="356" customWidth="1"/>
    <col min="7" max="7" width="10.5703125" style="356" customWidth="1"/>
    <col min="8" max="8" width="10.7109375" style="356" customWidth="1"/>
    <col min="9" max="9" width="7.42578125" style="356" bestFit="1" customWidth="1"/>
    <col min="10" max="10" width="10.5703125" style="356" customWidth="1"/>
    <col min="11" max="11" width="11.28515625" style="356" bestFit="1" customWidth="1"/>
    <col min="12" max="12" width="13.42578125" style="356" bestFit="1" customWidth="1"/>
    <col min="13" max="14" width="8.28515625" style="356" customWidth="1"/>
    <col min="15" max="15" width="10.5703125" style="356" customWidth="1"/>
    <col min="16" max="16" width="14" style="384" bestFit="1" customWidth="1"/>
    <col min="17" max="18" width="8.28515625" style="356" customWidth="1"/>
    <col min="19" max="19" width="12.7109375" style="356" customWidth="1"/>
    <col min="20" max="21" width="8.28515625" style="356" customWidth="1"/>
    <col min="22" max="22" width="12.7109375" style="356" customWidth="1"/>
    <col min="23" max="16384" width="9.140625" style="356"/>
  </cols>
  <sheetData>
    <row r="1" spans="1:22" ht="18" x14ac:dyDescent="0.25">
      <c r="A1" s="515" t="s">
        <v>178</v>
      </c>
      <c r="B1" s="515"/>
      <c r="C1" s="515"/>
      <c r="D1" s="515"/>
      <c r="E1" s="515"/>
      <c r="F1" s="515"/>
      <c r="G1" s="515"/>
      <c r="H1" s="515"/>
      <c r="I1" s="515"/>
      <c r="J1" s="515"/>
      <c r="K1" s="515"/>
      <c r="L1" s="515"/>
      <c r="M1" s="515"/>
      <c r="N1" s="515"/>
      <c r="O1" s="515"/>
      <c r="P1" s="354" t="s">
        <v>14</v>
      </c>
      <c r="Q1" s="355"/>
      <c r="R1" s="355"/>
      <c r="S1" s="355"/>
      <c r="T1" s="355"/>
      <c r="U1" s="355"/>
      <c r="V1" s="355"/>
    </row>
    <row r="2" spans="1:22" ht="15" x14ac:dyDescent="0.2">
      <c r="A2" s="516" t="s">
        <v>208</v>
      </c>
      <c r="B2" s="516"/>
      <c r="C2" s="516"/>
      <c r="D2" s="516"/>
      <c r="E2" s="516"/>
      <c r="F2" s="516"/>
      <c r="G2" s="516"/>
      <c r="H2" s="516"/>
      <c r="I2" s="516"/>
      <c r="J2" s="516"/>
      <c r="K2" s="516"/>
      <c r="L2" s="516"/>
      <c r="M2" s="516"/>
      <c r="N2" s="516"/>
      <c r="O2" s="516"/>
      <c r="P2" s="354" t="s">
        <v>14</v>
      </c>
      <c r="Q2" s="357"/>
      <c r="R2" s="357"/>
      <c r="S2" s="357"/>
      <c r="T2" s="357"/>
      <c r="U2" s="357"/>
      <c r="V2" s="357"/>
    </row>
    <row r="3" spans="1:22" x14ac:dyDescent="0.2">
      <c r="A3" s="517" t="s">
        <v>214</v>
      </c>
      <c r="B3" s="517"/>
      <c r="C3" s="517"/>
      <c r="D3" s="517"/>
      <c r="E3" s="517"/>
      <c r="F3" s="517"/>
      <c r="G3" s="517"/>
      <c r="H3" s="517"/>
      <c r="I3" s="517"/>
      <c r="J3" s="517"/>
      <c r="K3" s="517"/>
      <c r="L3" s="517"/>
      <c r="M3" s="517"/>
      <c r="N3" s="517"/>
      <c r="O3" s="517"/>
      <c r="P3" s="354" t="s">
        <v>14</v>
      </c>
      <c r="Q3" s="358"/>
      <c r="R3" s="358"/>
      <c r="S3" s="358"/>
      <c r="T3" s="358"/>
      <c r="U3" s="358"/>
      <c r="V3" s="358"/>
    </row>
    <row r="4" spans="1:22" x14ac:dyDescent="0.2">
      <c r="A4" s="518" t="s">
        <v>2</v>
      </c>
      <c r="B4" s="518"/>
      <c r="C4" s="518"/>
      <c r="D4" s="518"/>
      <c r="E4" s="518"/>
      <c r="F4" s="518"/>
      <c r="G4" s="518"/>
      <c r="H4" s="518"/>
      <c r="I4" s="518"/>
      <c r="J4" s="518"/>
      <c r="K4" s="518"/>
      <c r="L4" s="518"/>
      <c r="M4" s="518"/>
      <c r="N4" s="518"/>
      <c r="O4" s="518"/>
      <c r="P4" s="354" t="s">
        <v>14</v>
      </c>
      <c r="Q4" s="359"/>
      <c r="R4" s="359"/>
      <c r="S4" s="359"/>
      <c r="T4" s="359"/>
      <c r="U4" s="359"/>
      <c r="V4" s="359"/>
    </row>
    <row r="5" spans="1:22" x14ac:dyDescent="0.2">
      <c r="A5" s="359"/>
      <c r="B5" s="359"/>
      <c r="C5" s="359"/>
      <c r="D5" s="359"/>
      <c r="E5" s="359"/>
      <c r="F5" s="359"/>
      <c r="G5" s="359"/>
      <c r="H5" s="359"/>
      <c r="I5" s="359"/>
      <c r="J5" s="359"/>
      <c r="K5" s="359"/>
      <c r="L5" s="359"/>
      <c r="M5" s="359"/>
      <c r="N5" s="359"/>
      <c r="O5" s="359"/>
      <c r="P5" s="354" t="s">
        <v>14</v>
      </c>
      <c r="Q5" s="359"/>
      <c r="R5" s="359"/>
      <c r="S5" s="359"/>
      <c r="T5" s="359"/>
      <c r="U5" s="359"/>
      <c r="V5" s="359"/>
    </row>
    <row r="6" spans="1:22" ht="15" thickBot="1" x14ac:dyDescent="0.25">
      <c r="A6" s="360"/>
      <c r="B6" s="360"/>
      <c r="C6" s="360"/>
      <c r="D6" s="360"/>
      <c r="E6" s="360"/>
      <c r="F6" s="360"/>
      <c r="G6" s="360"/>
      <c r="H6" s="360"/>
      <c r="I6" s="360"/>
      <c r="J6" s="360"/>
      <c r="K6" s="360"/>
      <c r="L6" s="360"/>
      <c r="M6" s="360"/>
      <c r="N6" s="360"/>
      <c r="O6" s="360"/>
      <c r="P6" s="354" t="s">
        <v>14</v>
      </c>
      <c r="Q6" s="359"/>
      <c r="R6" s="359"/>
      <c r="S6" s="359"/>
      <c r="T6" s="359"/>
      <c r="U6" s="359"/>
      <c r="V6" s="359"/>
    </row>
    <row r="7" spans="1:22" ht="47.25" customHeight="1" x14ac:dyDescent="0.2">
      <c r="A7" s="519" t="s">
        <v>141</v>
      </c>
      <c r="B7" s="526" t="s">
        <v>252</v>
      </c>
      <c r="C7" s="527"/>
      <c r="D7" s="528"/>
      <c r="E7" s="509" t="s">
        <v>251</v>
      </c>
      <c r="F7" s="509"/>
      <c r="G7" s="509"/>
      <c r="H7" s="509" t="s">
        <v>50</v>
      </c>
      <c r="I7" s="509"/>
      <c r="J7" s="509"/>
      <c r="K7" s="386" t="s">
        <v>51</v>
      </c>
      <c r="L7" s="386" t="s">
        <v>253</v>
      </c>
      <c r="M7" s="509" t="s">
        <v>179</v>
      </c>
      <c r="N7" s="509"/>
      <c r="O7" s="510"/>
      <c r="P7" s="354" t="s">
        <v>14</v>
      </c>
    </row>
    <row r="8" spans="1:22" ht="28.5" x14ac:dyDescent="0.2">
      <c r="A8" s="520"/>
      <c r="B8" s="361" t="s">
        <v>3</v>
      </c>
      <c r="C8" s="361" t="s">
        <v>136</v>
      </c>
      <c r="D8" s="361" t="s">
        <v>4</v>
      </c>
      <c r="E8" s="361" t="s">
        <v>3</v>
      </c>
      <c r="F8" s="361" t="s">
        <v>136</v>
      </c>
      <c r="G8" s="361" t="s">
        <v>4</v>
      </c>
      <c r="H8" s="361" t="s">
        <v>3</v>
      </c>
      <c r="I8" s="361" t="s">
        <v>136</v>
      </c>
      <c r="J8" s="361" t="s">
        <v>4</v>
      </c>
      <c r="K8" s="361" t="s">
        <v>4</v>
      </c>
      <c r="L8" s="361" t="s">
        <v>4</v>
      </c>
      <c r="M8" s="361" t="s">
        <v>3</v>
      </c>
      <c r="N8" s="361" t="s">
        <v>136</v>
      </c>
      <c r="O8" s="362" t="s">
        <v>4</v>
      </c>
      <c r="P8" s="354" t="s">
        <v>14</v>
      </c>
    </row>
    <row r="9" spans="1:22" x14ac:dyDescent="0.2">
      <c r="A9" s="394" t="s">
        <v>220</v>
      </c>
      <c r="B9" s="208">
        <v>1497</v>
      </c>
      <c r="C9" s="208">
        <v>1454</v>
      </c>
      <c r="D9" s="208">
        <f>'M. DCFA Financial Analysis'!$M$18</f>
        <v>352969</v>
      </c>
      <c r="E9" s="208">
        <v>0</v>
      </c>
      <c r="F9" s="208">
        <v>0</v>
      </c>
      <c r="G9" s="208">
        <f>'M. DCFA Financial Analysis'!$M$26</f>
        <v>-25630</v>
      </c>
      <c r="H9" s="208">
        <v>0</v>
      </c>
      <c r="I9" s="208">
        <v>0</v>
      </c>
      <c r="J9" s="208">
        <v>0</v>
      </c>
      <c r="K9" s="208">
        <f>'M. DCFA Financial Analysis'!$M$13+'M. DCFA Financial Analysis'!$M$11</f>
        <v>100744</v>
      </c>
      <c r="L9" s="207">
        <f>'M. DCFA Financial Analysis'!$M$20+'M. DCFA Financial Analysis'!$M$23</f>
        <v>12186</v>
      </c>
      <c r="M9" s="208">
        <f>B9+H9</f>
        <v>1497</v>
      </c>
      <c r="N9" s="208">
        <f>C9+I9</f>
        <v>1454</v>
      </c>
      <c r="O9" s="209">
        <f>D9+J9+K9+L9+G9</f>
        <v>440269</v>
      </c>
      <c r="P9" s="354" t="s">
        <v>14</v>
      </c>
    </row>
    <row r="10" spans="1:22" ht="15" x14ac:dyDescent="0.25">
      <c r="A10" s="367" t="s">
        <v>138</v>
      </c>
      <c r="B10" s="395">
        <f t="shared" ref="B10:O10" si="0">SUM(B9:B9)</f>
        <v>1497</v>
      </c>
      <c r="C10" s="395">
        <f t="shared" si="0"/>
        <v>1454</v>
      </c>
      <c r="D10" s="395">
        <f t="shared" si="0"/>
        <v>352969</v>
      </c>
      <c r="E10" s="395">
        <f t="shared" si="0"/>
        <v>0</v>
      </c>
      <c r="F10" s="395">
        <f t="shared" si="0"/>
        <v>0</v>
      </c>
      <c r="G10" s="395">
        <f t="shared" si="0"/>
        <v>-25630</v>
      </c>
      <c r="H10" s="395">
        <f t="shared" si="0"/>
        <v>0</v>
      </c>
      <c r="I10" s="395">
        <f t="shared" si="0"/>
        <v>0</v>
      </c>
      <c r="J10" s="395">
        <f t="shared" si="0"/>
        <v>0</v>
      </c>
      <c r="K10" s="395">
        <f t="shared" si="0"/>
        <v>100744</v>
      </c>
      <c r="L10" s="395">
        <f t="shared" si="0"/>
        <v>12186</v>
      </c>
      <c r="M10" s="395">
        <f t="shared" si="0"/>
        <v>1497</v>
      </c>
      <c r="N10" s="395">
        <f t="shared" si="0"/>
        <v>1454</v>
      </c>
      <c r="O10" s="396">
        <f t="shared" si="0"/>
        <v>440269</v>
      </c>
      <c r="P10" s="354" t="s">
        <v>14</v>
      </c>
    </row>
    <row r="11" spans="1:22" x14ac:dyDescent="0.2">
      <c r="A11" s="397" t="s">
        <v>137</v>
      </c>
      <c r="B11" s="398"/>
      <c r="C11" s="398"/>
      <c r="D11" s="398">
        <v>0</v>
      </c>
      <c r="E11" s="398"/>
      <c r="F11" s="398"/>
      <c r="G11" s="398"/>
      <c r="H11" s="398"/>
      <c r="I11" s="398"/>
      <c r="J11" s="398"/>
      <c r="K11" s="398"/>
      <c r="L11" s="398"/>
      <c r="M11" s="398"/>
      <c r="N11" s="398"/>
      <c r="O11" s="399">
        <f>D11+J11+K11+L11</f>
        <v>0</v>
      </c>
      <c r="P11" s="354" t="s">
        <v>14</v>
      </c>
    </row>
    <row r="12" spans="1:22" x14ac:dyDescent="0.2">
      <c r="A12" s="400" t="s">
        <v>156</v>
      </c>
      <c r="B12" s="401"/>
      <c r="C12" s="401"/>
      <c r="D12" s="401">
        <f>SUM(D10:D11)</f>
        <v>352969</v>
      </c>
      <c r="E12" s="401"/>
      <c r="F12" s="401"/>
      <c r="G12" s="401"/>
      <c r="H12" s="401"/>
      <c r="I12" s="401"/>
      <c r="J12" s="401"/>
      <c r="K12" s="401"/>
      <c r="L12" s="401"/>
      <c r="M12" s="401"/>
      <c r="N12" s="401"/>
      <c r="O12" s="401">
        <f>SUM(O10:O11)</f>
        <v>440269</v>
      </c>
      <c r="P12" s="354" t="s">
        <v>14</v>
      </c>
    </row>
    <row r="13" spans="1:22" x14ac:dyDescent="0.2">
      <c r="A13" s="370" t="s">
        <v>18</v>
      </c>
      <c r="B13" s="371"/>
      <c r="C13" s="371">
        <v>0</v>
      </c>
      <c r="D13" s="371"/>
      <c r="E13" s="371"/>
      <c r="F13" s="371">
        <v>0</v>
      </c>
      <c r="G13" s="371"/>
      <c r="H13" s="371"/>
      <c r="I13" s="371">
        <v>0</v>
      </c>
      <c r="J13" s="371"/>
      <c r="K13" s="371">
        <v>0</v>
      </c>
      <c r="L13" s="371"/>
      <c r="M13" s="371"/>
      <c r="N13" s="371">
        <f>C13+I13</f>
        <v>0</v>
      </c>
      <c r="O13" s="372"/>
      <c r="P13" s="354" t="s">
        <v>14</v>
      </c>
    </row>
    <row r="14" spans="1:22" x14ac:dyDescent="0.2">
      <c r="A14" s="373" t="s">
        <v>139</v>
      </c>
      <c r="B14" s="365"/>
      <c r="C14" s="365">
        <f>C10+C13</f>
        <v>1454</v>
      </c>
      <c r="D14" s="365"/>
      <c r="E14" s="365"/>
      <c r="F14" s="365">
        <f>F10+F13</f>
        <v>0</v>
      </c>
      <c r="G14" s="365"/>
      <c r="H14" s="365"/>
      <c r="I14" s="365">
        <f>I10+I13</f>
        <v>0</v>
      </c>
      <c r="J14" s="365"/>
      <c r="K14" s="365">
        <f>K10+K13</f>
        <v>100744</v>
      </c>
      <c r="L14" s="365"/>
      <c r="M14" s="365"/>
      <c r="N14" s="365">
        <f>N10+N13</f>
        <v>1454</v>
      </c>
      <c r="O14" s="374"/>
      <c r="P14" s="354" t="s">
        <v>14</v>
      </c>
    </row>
    <row r="15" spans="1:22" x14ac:dyDescent="0.2">
      <c r="A15" s="373"/>
      <c r="B15" s="365"/>
      <c r="C15" s="365"/>
      <c r="D15" s="365"/>
      <c r="E15" s="365"/>
      <c r="F15" s="365"/>
      <c r="G15" s="365"/>
      <c r="H15" s="365"/>
      <c r="I15" s="365"/>
      <c r="J15" s="365"/>
      <c r="K15" s="365"/>
      <c r="L15" s="365"/>
      <c r="M15" s="365"/>
      <c r="N15" s="365"/>
      <c r="O15" s="374"/>
      <c r="P15" s="354" t="s">
        <v>14</v>
      </c>
    </row>
    <row r="16" spans="1:22" x14ac:dyDescent="0.2">
      <c r="A16" s="373" t="s">
        <v>19</v>
      </c>
      <c r="B16" s="365"/>
      <c r="C16" s="365"/>
      <c r="D16" s="365"/>
      <c r="E16" s="365"/>
      <c r="F16" s="365"/>
      <c r="G16" s="365"/>
      <c r="H16" s="365"/>
      <c r="I16" s="365"/>
      <c r="J16" s="365"/>
      <c r="K16" s="365"/>
      <c r="L16" s="365"/>
      <c r="M16" s="365"/>
      <c r="N16" s="365"/>
      <c r="O16" s="374"/>
      <c r="P16" s="354" t="s">
        <v>14</v>
      </c>
    </row>
    <row r="17" spans="1:16" x14ac:dyDescent="0.2">
      <c r="A17" s="375" t="s">
        <v>20</v>
      </c>
      <c r="B17" s="365"/>
      <c r="C17" s="402">
        <v>94</v>
      </c>
      <c r="D17" s="365"/>
      <c r="E17" s="365"/>
      <c r="F17" s="365">
        <v>0</v>
      </c>
      <c r="G17" s="365"/>
      <c r="H17" s="365"/>
      <c r="I17" s="365">
        <v>0</v>
      </c>
      <c r="J17" s="365"/>
      <c r="K17" s="365">
        <v>0</v>
      </c>
      <c r="L17" s="365"/>
      <c r="M17" s="365"/>
      <c r="N17" s="365">
        <f>C17+I17</f>
        <v>94</v>
      </c>
      <c r="O17" s="374"/>
      <c r="P17" s="354" t="s">
        <v>14</v>
      </c>
    </row>
    <row r="18" spans="1:16" x14ac:dyDescent="0.2">
      <c r="A18" s="376" t="s">
        <v>21</v>
      </c>
      <c r="B18" s="377"/>
      <c r="C18" s="402">
        <v>16</v>
      </c>
      <c r="D18" s="377"/>
      <c r="E18" s="377"/>
      <c r="F18" s="377">
        <v>0</v>
      </c>
      <c r="G18" s="377"/>
      <c r="H18" s="377"/>
      <c r="I18" s="377">
        <v>0</v>
      </c>
      <c r="J18" s="377"/>
      <c r="K18" s="377">
        <v>0</v>
      </c>
      <c r="L18" s="377"/>
      <c r="M18" s="377"/>
      <c r="N18" s="377">
        <f>C18+I18</f>
        <v>16</v>
      </c>
      <c r="O18" s="378"/>
      <c r="P18" s="354" t="s">
        <v>14</v>
      </c>
    </row>
    <row r="19" spans="1:16" ht="15" thickBot="1" x14ac:dyDescent="0.25">
      <c r="A19" s="379" t="s">
        <v>140</v>
      </c>
      <c r="B19" s="380"/>
      <c r="C19" s="380">
        <f>C14+C17+C18</f>
        <v>1564</v>
      </c>
      <c r="D19" s="380"/>
      <c r="E19" s="380"/>
      <c r="F19" s="380">
        <f>F14+F17+F18</f>
        <v>0</v>
      </c>
      <c r="G19" s="380"/>
      <c r="H19" s="380"/>
      <c r="I19" s="380">
        <f>I14+I17+I18</f>
        <v>0</v>
      </c>
      <c r="J19" s="380"/>
      <c r="K19" s="380">
        <f>K14+K17+K18</f>
        <v>100744</v>
      </c>
      <c r="L19" s="380"/>
      <c r="M19" s="380"/>
      <c r="N19" s="380">
        <f>SUM(N14,N17:N18)</f>
        <v>1564</v>
      </c>
      <c r="O19" s="381"/>
      <c r="P19" s="354" t="s">
        <v>14</v>
      </c>
    </row>
    <row r="20" spans="1:16" x14ac:dyDescent="0.2">
      <c r="P20" s="354" t="s">
        <v>14</v>
      </c>
    </row>
    <row r="21" spans="1:16" x14ac:dyDescent="0.2">
      <c r="A21" s="403"/>
      <c r="B21" s="403"/>
      <c r="C21" s="403"/>
      <c r="D21" s="403"/>
      <c r="E21" s="403"/>
      <c r="F21" s="403"/>
      <c r="G21" s="403"/>
      <c r="H21" s="403"/>
      <c r="I21" s="403"/>
      <c r="J21" s="403"/>
      <c r="K21" s="403"/>
      <c r="L21" s="403"/>
      <c r="M21" s="403"/>
      <c r="N21" s="403"/>
      <c r="O21" s="403"/>
      <c r="P21" s="354" t="s">
        <v>14</v>
      </c>
    </row>
    <row r="22" spans="1:16" ht="32.25" customHeight="1" x14ac:dyDescent="0.25">
      <c r="A22" s="524" t="s">
        <v>329</v>
      </c>
      <c r="B22" s="524"/>
      <c r="C22" s="524"/>
      <c r="D22" s="524"/>
      <c r="E22" s="524"/>
      <c r="F22" s="524"/>
      <c r="G22" s="524"/>
      <c r="H22" s="524"/>
      <c r="I22" s="524"/>
      <c r="J22" s="524"/>
      <c r="K22" s="524"/>
      <c r="L22" s="524"/>
      <c r="M22" s="524"/>
      <c r="N22" s="524"/>
      <c r="O22" s="524"/>
      <c r="P22" s="354" t="s">
        <v>14</v>
      </c>
    </row>
    <row r="23" spans="1:16" ht="30.75" customHeight="1" x14ac:dyDescent="0.25">
      <c r="A23" s="524" t="s">
        <v>330</v>
      </c>
      <c r="B23" s="524"/>
      <c r="C23" s="524"/>
      <c r="D23" s="524"/>
      <c r="E23" s="524"/>
      <c r="F23" s="524"/>
      <c r="G23" s="524"/>
      <c r="H23" s="524"/>
      <c r="I23" s="524"/>
      <c r="J23" s="524"/>
      <c r="K23" s="524"/>
      <c r="L23" s="524"/>
      <c r="M23" s="524"/>
      <c r="N23" s="524"/>
      <c r="O23" s="524"/>
      <c r="P23" s="354" t="s">
        <v>14</v>
      </c>
    </row>
    <row r="24" spans="1:16" ht="31.5" customHeight="1" x14ac:dyDescent="0.2">
      <c r="A24" s="525" t="s">
        <v>331</v>
      </c>
      <c r="B24" s="525"/>
      <c r="C24" s="525"/>
      <c r="D24" s="525"/>
      <c r="E24" s="525"/>
      <c r="F24" s="525"/>
      <c r="G24" s="525"/>
      <c r="H24" s="525"/>
      <c r="I24" s="525"/>
      <c r="J24" s="525"/>
      <c r="K24" s="525"/>
      <c r="L24" s="525"/>
      <c r="M24" s="525"/>
      <c r="N24" s="525"/>
      <c r="O24" s="525"/>
      <c r="P24" s="354" t="s">
        <v>14</v>
      </c>
    </row>
    <row r="25" spans="1:16" ht="15" x14ac:dyDescent="0.25">
      <c r="A25" s="524" t="s">
        <v>332</v>
      </c>
      <c r="B25" s="524"/>
      <c r="C25" s="524"/>
      <c r="D25" s="524"/>
      <c r="E25" s="524"/>
      <c r="F25" s="524"/>
      <c r="G25" s="524"/>
      <c r="H25" s="524"/>
      <c r="I25" s="524"/>
      <c r="J25" s="524"/>
      <c r="K25" s="524"/>
      <c r="L25" s="524"/>
      <c r="M25" s="524"/>
      <c r="N25" s="524"/>
      <c r="O25" s="524"/>
      <c r="P25" s="354" t="s">
        <v>14</v>
      </c>
    </row>
    <row r="26" spans="1:16" x14ac:dyDescent="0.2">
      <c r="P26" s="384" t="s">
        <v>15</v>
      </c>
    </row>
    <row r="27" spans="1:16" x14ac:dyDescent="0.2">
      <c r="P27" s="354"/>
    </row>
  </sheetData>
  <mergeCells count="13">
    <mergeCell ref="A1:O1"/>
    <mergeCell ref="A2:O2"/>
    <mergeCell ref="A3:O3"/>
    <mergeCell ref="A4:O4"/>
    <mergeCell ref="A7:A8"/>
    <mergeCell ref="B7:D7"/>
    <mergeCell ref="E7:G7"/>
    <mergeCell ref="H7:J7"/>
    <mergeCell ref="M7:O7"/>
    <mergeCell ref="A25:O25"/>
    <mergeCell ref="A22:O22"/>
    <mergeCell ref="A23:O23"/>
    <mergeCell ref="A24:O24"/>
  </mergeCells>
  <printOptions horizontalCentered="1"/>
  <pageMargins left="0.7" right="0.7" top="1.1000000000000001" bottom="0.8" header="0.8" footer="0.6"/>
  <pageSetup scale="70" orientation="landscape" r:id="rId1"/>
  <headerFooter>
    <oddHeader>&amp;L&amp;"Arial,Bold"&amp;12G. Crosswalk of 2014 Availability</oddHeader>
    <oddFooter>&amp;C&amp;"Arial,Regular"Exhibit G - Crosswalk of 2014 Availability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view="pageBreakPreview" zoomScale="80" zoomScaleNormal="100" zoomScaleSheetLayoutView="80" workbookViewId="0">
      <selection activeCell="A27" sqref="A27"/>
    </sheetView>
  </sheetViews>
  <sheetFormatPr defaultRowHeight="14.25" x14ac:dyDescent="0.2"/>
  <cols>
    <col min="1" max="1" width="51" style="282" bestFit="1" customWidth="1"/>
    <col min="2" max="3" width="8.28515625" style="282" customWidth="1"/>
    <col min="4" max="4" width="12.7109375" style="282" customWidth="1"/>
    <col min="5" max="6" width="8.28515625" style="282" customWidth="1"/>
    <col min="7" max="7" width="12.7109375" style="282" customWidth="1"/>
    <col min="8" max="9" width="8.28515625" style="282" customWidth="1"/>
    <col min="10" max="10" width="12.7109375" style="282" customWidth="1"/>
    <col min="11" max="12" width="8.28515625" style="282" customWidth="1"/>
    <col min="13" max="13" width="12.7109375" style="282" customWidth="1"/>
    <col min="14" max="14" width="14" style="300" bestFit="1" customWidth="1"/>
    <col min="15" max="15" width="4.5703125" style="282" customWidth="1"/>
    <col min="16" max="17" width="8.28515625" style="282" customWidth="1"/>
    <col min="18" max="18" width="12.7109375" style="282" customWidth="1"/>
    <col min="19" max="20" width="8.28515625" style="282" customWidth="1"/>
    <col min="21" max="21" width="12.7109375" style="282" customWidth="1"/>
    <col min="22" max="16384" width="9.140625" style="282"/>
  </cols>
  <sheetData>
    <row r="1" spans="1:21" ht="18" x14ac:dyDescent="0.25">
      <c r="A1" s="533" t="s">
        <v>53</v>
      </c>
      <c r="B1" s="533"/>
      <c r="C1" s="533"/>
      <c r="D1" s="533"/>
      <c r="E1" s="533"/>
      <c r="F1" s="533"/>
      <c r="G1" s="533"/>
      <c r="H1" s="533"/>
      <c r="I1" s="533"/>
      <c r="J1" s="533"/>
      <c r="K1" s="533"/>
      <c r="L1" s="533"/>
      <c r="M1" s="533"/>
      <c r="N1" s="280" t="s">
        <v>14</v>
      </c>
      <c r="O1" s="281"/>
      <c r="P1" s="281"/>
      <c r="Q1" s="281"/>
      <c r="R1" s="281"/>
      <c r="S1" s="281"/>
      <c r="T1" s="281"/>
      <c r="U1" s="281"/>
    </row>
    <row r="2" spans="1:21" ht="15" x14ac:dyDescent="0.2">
      <c r="A2" s="534" t="s">
        <v>208</v>
      </c>
      <c r="B2" s="534"/>
      <c r="C2" s="534"/>
      <c r="D2" s="534"/>
      <c r="E2" s="534"/>
      <c r="F2" s="534"/>
      <c r="G2" s="534"/>
      <c r="H2" s="534"/>
      <c r="I2" s="534"/>
      <c r="J2" s="534"/>
      <c r="K2" s="534"/>
      <c r="L2" s="534"/>
      <c r="M2" s="534"/>
      <c r="N2" s="280" t="s">
        <v>14</v>
      </c>
      <c r="O2" s="283"/>
      <c r="P2" s="283"/>
      <c r="Q2" s="283"/>
      <c r="R2" s="283"/>
      <c r="S2" s="283"/>
      <c r="T2" s="283"/>
      <c r="U2" s="283"/>
    </row>
    <row r="3" spans="1:21" x14ac:dyDescent="0.2">
      <c r="A3" s="535" t="s">
        <v>1</v>
      </c>
      <c r="B3" s="535"/>
      <c r="C3" s="535"/>
      <c r="D3" s="535"/>
      <c r="E3" s="535"/>
      <c r="F3" s="535"/>
      <c r="G3" s="535"/>
      <c r="H3" s="535"/>
      <c r="I3" s="535"/>
      <c r="J3" s="535"/>
      <c r="K3" s="535"/>
      <c r="L3" s="535"/>
      <c r="M3" s="535"/>
      <c r="N3" s="280" t="s">
        <v>14</v>
      </c>
      <c r="O3" s="284"/>
      <c r="P3" s="284"/>
      <c r="Q3" s="284"/>
      <c r="R3" s="284"/>
      <c r="S3" s="284"/>
      <c r="T3" s="284"/>
      <c r="U3" s="284"/>
    </row>
    <row r="4" spans="1:21" x14ac:dyDescent="0.2">
      <c r="A4" s="536" t="s">
        <v>2</v>
      </c>
      <c r="B4" s="536"/>
      <c r="C4" s="536"/>
      <c r="D4" s="536"/>
      <c r="E4" s="536"/>
      <c r="F4" s="536"/>
      <c r="G4" s="536"/>
      <c r="H4" s="536"/>
      <c r="I4" s="536"/>
      <c r="J4" s="536"/>
      <c r="K4" s="536"/>
      <c r="L4" s="536"/>
      <c r="M4" s="536"/>
      <c r="N4" s="280" t="s">
        <v>14</v>
      </c>
      <c r="O4" s="285"/>
      <c r="P4" s="285"/>
      <c r="Q4" s="285"/>
      <c r="R4" s="285"/>
      <c r="S4" s="285"/>
      <c r="T4" s="285"/>
      <c r="U4" s="285"/>
    </row>
    <row r="5" spans="1:21" x14ac:dyDescent="0.2">
      <c r="A5" s="536"/>
      <c r="B5" s="536"/>
      <c r="C5" s="536"/>
      <c r="D5" s="536"/>
      <c r="E5" s="536"/>
      <c r="F5" s="536"/>
      <c r="G5" s="536"/>
      <c r="H5" s="536"/>
      <c r="I5" s="536"/>
      <c r="J5" s="536"/>
      <c r="K5" s="536"/>
      <c r="L5" s="536"/>
      <c r="M5" s="536"/>
      <c r="N5" s="280" t="s">
        <v>14</v>
      </c>
      <c r="O5" s="285"/>
      <c r="P5" s="285"/>
      <c r="Q5" s="285"/>
      <c r="R5" s="285"/>
      <c r="S5" s="285"/>
      <c r="T5" s="285"/>
      <c r="U5" s="285"/>
    </row>
    <row r="6" spans="1:21" ht="15" thickBot="1" x14ac:dyDescent="0.25">
      <c r="A6" s="536"/>
      <c r="B6" s="536"/>
      <c r="C6" s="536"/>
      <c r="D6" s="536"/>
      <c r="E6" s="536"/>
      <c r="F6" s="536"/>
      <c r="G6" s="536"/>
      <c r="H6" s="536"/>
      <c r="I6" s="536"/>
      <c r="J6" s="536"/>
      <c r="K6" s="536"/>
      <c r="L6" s="536"/>
      <c r="M6" s="536"/>
      <c r="N6" s="280" t="s">
        <v>14</v>
      </c>
      <c r="O6" s="285"/>
      <c r="P6" s="285"/>
      <c r="Q6" s="285"/>
      <c r="R6" s="285"/>
      <c r="S6" s="285"/>
      <c r="T6" s="285"/>
      <c r="U6" s="285"/>
    </row>
    <row r="7" spans="1:21" ht="15" x14ac:dyDescent="0.2">
      <c r="A7" s="529" t="s">
        <v>160</v>
      </c>
      <c r="B7" s="531" t="s">
        <v>177</v>
      </c>
      <c r="C7" s="531"/>
      <c r="D7" s="531"/>
      <c r="E7" s="531" t="s">
        <v>180</v>
      </c>
      <c r="F7" s="531"/>
      <c r="G7" s="531"/>
      <c r="H7" s="531" t="s">
        <v>174</v>
      </c>
      <c r="I7" s="531"/>
      <c r="J7" s="531"/>
      <c r="K7" s="531" t="s">
        <v>54</v>
      </c>
      <c r="L7" s="531"/>
      <c r="M7" s="532"/>
      <c r="N7" s="280" t="s">
        <v>14</v>
      </c>
    </row>
    <row r="8" spans="1:21" ht="28.5" x14ac:dyDescent="0.2">
      <c r="A8" s="530"/>
      <c r="B8" s="286" t="s">
        <v>55</v>
      </c>
      <c r="C8" s="286" t="s">
        <v>56</v>
      </c>
      <c r="D8" s="286" t="s">
        <v>4</v>
      </c>
      <c r="E8" s="286" t="s">
        <v>55</v>
      </c>
      <c r="F8" s="286" t="s">
        <v>56</v>
      </c>
      <c r="G8" s="286" t="s">
        <v>4</v>
      </c>
      <c r="H8" s="286" t="s">
        <v>55</v>
      </c>
      <c r="I8" s="286" t="s">
        <v>56</v>
      </c>
      <c r="J8" s="286" t="s">
        <v>4</v>
      </c>
      <c r="K8" s="286" t="s">
        <v>55</v>
      </c>
      <c r="L8" s="286" t="s">
        <v>56</v>
      </c>
      <c r="M8" s="287" t="s">
        <v>4</v>
      </c>
      <c r="N8" s="280" t="s">
        <v>14</v>
      </c>
    </row>
    <row r="9" spans="1:21" x14ac:dyDescent="0.2">
      <c r="A9" s="288" t="s">
        <v>333</v>
      </c>
      <c r="B9" s="289">
        <v>1263</v>
      </c>
      <c r="C9" s="289">
        <v>1255</v>
      </c>
      <c r="D9" s="289">
        <v>183217.94193</v>
      </c>
      <c r="E9" s="289">
        <v>1267</v>
      </c>
      <c r="F9" s="289">
        <v>1266</v>
      </c>
      <c r="G9" s="289">
        <v>194824.00000000003</v>
      </c>
      <c r="H9" s="289">
        <v>1225</v>
      </c>
      <c r="I9" s="289">
        <v>1225</v>
      </c>
      <c r="J9" s="289">
        <v>189010</v>
      </c>
      <c r="K9" s="289">
        <f>SUM(K10:K10)</f>
        <v>0</v>
      </c>
      <c r="L9" s="289">
        <f>SUM(L10:L10)</f>
        <v>0</v>
      </c>
      <c r="M9" s="290">
        <f>J9-G9</f>
        <v>-5814.0000000000291</v>
      </c>
      <c r="N9" s="280" t="s">
        <v>14</v>
      </c>
    </row>
    <row r="10" spans="1:21" x14ac:dyDescent="0.2">
      <c r="A10" s="293" t="s">
        <v>334</v>
      </c>
      <c r="B10" s="291">
        <v>23</v>
      </c>
      <c r="C10" s="291">
        <v>9</v>
      </c>
      <c r="D10" s="291">
        <v>34270.083870000002</v>
      </c>
      <c r="E10" s="291">
        <v>1</v>
      </c>
      <c r="F10" s="291">
        <v>1</v>
      </c>
      <c r="G10" s="291">
        <v>33347.930680000005</v>
      </c>
      <c r="H10" s="291">
        <v>1</v>
      </c>
      <c r="I10" s="291">
        <v>1</v>
      </c>
      <c r="J10" s="291">
        <v>33347.930680000005</v>
      </c>
      <c r="K10" s="291">
        <f t="shared" ref="K10:M19" si="0">H10-E10</f>
        <v>0</v>
      </c>
      <c r="L10" s="291">
        <f t="shared" si="0"/>
        <v>0</v>
      </c>
      <c r="M10" s="292">
        <f>J10-G10</f>
        <v>0</v>
      </c>
      <c r="N10" s="280" t="s">
        <v>14</v>
      </c>
    </row>
    <row r="11" spans="1:21" x14ac:dyDescent="0.2">
      <c r="A11" s="293" t="s">
        <v>312</v>
      </c>
      <c r="B11" s="291">
        <v>0</v>
      </c>
      <c r="C11" s="291">
        <v>0</v>
      </c>
      <c r="D11" s="291">
        <v>210711.65537999989</v>
      </c>
      <c r="E11" s="291">
        <v>0</v>
      </c>
      <c r="F11" s="291">
        <v>0</v>
      </c>
      <c r="G11" s="291">
        <v>210711.65537999989</v>
      </c>
      <c r="H11" s="291">
        <v>0</v>
      </c>
      <c r="I11" s="291">
        <v>0</v>
      </c>
      <c r="J11" s="291">
        <v>210711.65537999989</v>
      </c>
      <c r="K11" s="291">
        <f t="shared" si="0"/>
        <v>0</v>
      </c>
      <c r="L11" s="291">
        <f t="shared" si="0"/>
        <v>0</v>
      </c>
      <c r="M11" s="292">
        <f t="shared" si="0"/>
        <v>0</v>
      </c>
      <c r="N11" s="280" t="s">
        <v>14</v>
      </c>
    </row>
    <row r="12" spans="1:21" x14ac:dyDescent="0.2">
      <c r="A12" s="293" t="s">
        <v>313</v>
      </c>
      <c r="B12" s="291">
        <v>4</v>
      </c>
      <c r="C12" s="291">
        <v>4</v>
      </c>
      <c r="D12" s="291">
        <v>21529.537170000003</v>
      </c>
      <c r="E12" s="291">
        <v>4</v>
      </c>
      <c r="F12" s="291">
        <v>3</v>
      </c>
      <c r="G12" s="291">
        <v>21529.537170000003</v>
      </c>
      <c r="H12" s="291">
        <v>2</v>
      </c>
      <c r="I12" s="291">
        <v>2</v>
      </c>
      <c r="J12" s="291">
        <v>21255.878390000002</v>
      </c>
      <c r="K12" s="291">
        <f t="shared" si="0"/>
        <v>-2</v>
      </c>
      <c r="L12" s="291">
        <f t="shared" si="0"/>
        <v>-1</v>
      </c>
      <c r="M12" s="292">
        <f t="shared" si="0"/>
        <v>-273.65878000000157</v>
      </c>
      <c r="N12" s="280" t="s">
        <v>14</v>
      </c>
    </row>
    <row r="13" spans="1:21" x14ac:dyDescent="0.2">
      <c r="A13" s="293" t="s">
        <v>314</v>
      </c>
      <c r="B13" s="291">
        <v>0</v>
      </c>
      <c r="C13" s="291">
        <v>0</v>
      </c>
      <c r="D13" s="291">
        <v>2000</v>
      </c>
      <c r="E13" s="291">
        <v>0</v>
      </c>
      <c r="F13" s="291">
        <v>0</v>
      </c>
      <c r="G13" s="291">
        <v>2000</v>
      </c>
      <c r="H13" s="291">
        <v>0</v>
      </c>
      <c r="I13" s="291">
        <v>0</v>
      </c>
      <c r="J13" s="291">
        <v>2000</v>
      </c>
      <c r="K13" s="291">
        <f t="shared" si="0"/>
        <v>0</v>
      </c>
      <c r="L13" s="291">
        <f t="shared" si="0"/>
        <v>0</v>
      </c>
      <c r="M13" s="292">
        <f t="shared" si="0"/>
        <v>0</v>
      </c>
      <c r="N13" s="280" t="s">
        <v>14</v>
      </c>
    </row>
    <row r="14" spans="1:21" x14ac:dyDescent="0.2">
      <c r="A14" s="293" t="s">
        <v>315</v>
      </c>
      <c r="B14" s="291">
        <v>0</v>
      </c>
      <c r="C14" s="291">
        <v>0</v>
      </c>
      <c r="D14" s="291">
        <v>4461.7659099999983</v>
      </c>
      <c r="E14" s="291">
        <v>0</v>
      </c>
      <c r="F14" s="291">
        <v>0</v>
      </c>
      <c r="G14" s="291">
        <v>4461.7659099999983</v>
      </c>
      <c r="H14" s="291">
        <v>0</v>
      </c>
      <c r="I14" s="291">
        <v>0</v>
      </c>
      <c r="J14" s="291">
        <v>4461.7659099999983</v>
      </c>
      <c r="K14" s="291">
        <f t="shared" si="0"/>
        <v>0</v>
      </c>
      <c r="L14" s="291">
        <f t="shared" si="0"/>
        <v>0</v>
      </c>
      <c r="M14" s="292">
        <f t="shared" si="0"/>
        <v>0</v>
      </c>
      <c r="N14" s="280" t="s">
        <v>14</v>
      </c>
    </row>
    <row r="15" spans="1:21" x14ac:dyDescent="0.2">
      <c r="A15" s="293" t="s">
        <v>316</v>
      </c>
      <c r="B15" s="291">
        <v>69</v>
      </c>
      <c r="C15" s="291">
        <v>63</v>
      </c>
      <c r="D15" s="291">
        <v>45836.287759999999</v>
      </c>
      <c r="E15" s="291">
        <v>58</v>
      </c>
      <c r="F15" s="291">
        <v>48</v>
      </c>
      <c r="G15" s="291">
        <v>45356.984899999996</v>
      </c>
      <c r="H15" s="291">
        <v>36</v>
      </c>
      <c r="I15" s="291">
        <v>20</v>
      </c>
      <c r="J15" s="291">
        <v>34659.600899999998</v>
      </c>
      <c r="K15" s="291">
        <f t="shared" si="0"/>
        <v>-22</v>
      </c>
      <c r="L15" s="291">
        <f t="shared" si="0"/>
        <v>-28</v>
      </c>
      <c r="M15" s="292">
        <f t="shared" si="0"/>
        <v>-10697.383999999998</v>
      </c>
      <c r="N15" s="280" t="s">
        <v>14</v>
      </c>
    </row>
    <row r="16" spans="1:21" x14ac:dyDescent="0.2">
      <c r="A16" s="293" t="s">
        <v>317</v>
      </c>
      <c r="B16" s="291">
        <v>0</v>
      </c>
      <c r="C16" s="291">
        <v>0</v>
      </c>
      <c r="D16" s="291">
        <v>121.925</v>
      </c>
      <c r="E16" s="291">
        <v>0</v>
      </c>
      <c r="F16" s="291">
        <v>0</v>
      </c>
      <c r="G16" s="291">
        <v>121.925</v>
      </c>
      <c r="H16" s="291">
        <v>0</v>
      </c>
      <c r="I16" s="291">
        <v>0</v>
      </c>
      <c r="J16" s="291">
        <v>121.925</v>
      </c>
      <c r="K16" s="291">
        <f t="shared" si="0"/>
        <v>0</v>
      </c>
      <c r="L16" s="291">
        <f t="shared" si="0"/>
        <v>0</v>
      </c>
      <c r="M16" s="292">
        <f t="shared" si="0"/>
        <v>0</v>
      </c>
      <c r="N16" s="280" t="s">
        <v>14</v>
      </c>
    </row>
    <row r="17" spans="1:14" x14ac:dyDescent="0.2">
      <c r="A17" s="293" t="s">
        <v>318</v>
      </c>
      <c r="B17" s="291">
        <v>0</v>
      </c>
      <c r="C17" s="291">
        <v>0</v>
      </c>
      <c r="D17" s="291">
        <v>939.03810999999996</v>
      </c>
      <c r="E17" s="291">
        <v>1</v>
      </c>
      <c r="F17" s="291">
        <v>1</v>
      </c>
      <c r="G17" s="291">
        <v>974.34610999999995</v>
      </c>
      <c r="H17" s="291">
        <v>1</v>
      </c>
      <c r="I17" s="291">
        <v>1</v>
      </c>
      <c r="J17" s="291">
        <v>974.34610999999995</v>
      </c>
      <c r="K17" s="291">
        <f t="shared" si="0"/>
        <v>0</v>
      </c>
      <c r="L17" s="291">
        <f t="shared" si="0"/>
        <v>0</v>
      </c>
      <c r="M17" s="292">
        <f t="shared" si="0"/>
        <v>0</v>
      </c>
      <c r="N17" s="280" t="s">
        <v>14</v>
      </c>
    </row>
    <row r="18" spans="1:14" x14ac:dyDescent="0.2">
      <c r="A18" s="293" t="s">
        <v>319</v>
      </c>
      <c r="B18" s="291">
        <v>0</v>
      </c>
      <c r="C18" s="291">
        <v>0</v>
      </c>
      <c r="D18" s="291">
        <v>271.28118000000006</v>
      </c>
      <c r="E18" s="291">
        <v>0</v>
      </c>
      <c r="F18" s="291">
        <v>0</v>
      </c>
      <c r="G18" s="291">
        <v>271.28118000000006</v>
      </c>
      <c r="H18" s="291">
        <v>0</v>
      </c>
      <c r="I18" s="291">
        <v>0</v>
      </c>
      <c r="J18" s="291">
        <v>271.28118000000006</v>
      </c>
      <c r="K18" s="291">
        <f t="shared" si="0"/>
        <v>0</v>
      </c>
      <c r="L18" s="291">
        <f t="shared" si="0"/>
        <v>0</v>
      </c>
      <c r="M18" s="292">
        <f t="shared" si="0"/>
        <v>0</v>
      </c>
      <c r="N18" s="280" t="s">
        <v>14</v>
      </c>
    </row>
    <row r="19" spans="1:14" x14ac:dyDescent="0.2">
      <c r="A19" s="294" t="s">
        <v>320</v>
      </c>
      <c r="B19" s="295">
        <v>0</v>
      </c>
      <c r="C19" s="295">
        <v>0</v>
      </c>
      <c r="D19" s="295">
        <v>382.77548999999999</v>
      </c>
      <c r="E19" s="295">
        <v>0</v>
      </c>
      <c r="F19" s="295">
        <v>0</v>
      </c>
      <c r="G19" s="295">
        <v>382.77548999999999</v>
      </c>
      <c r="H19" s="295">
        <v>0</v>
      </c>
      <c r="I19" s="295">
        <v>0</v>
      </c>
      <c r="J19" s="295">
        <v>382.77548999999999</v>
      </c>
      <c r="K19" s="295">
        <f t="shared" si="0"/>
        <v>0</v>
      </c>
      <c r="L19" s="295">
        <f t="shared" si="0"/>
        <v>0</v>
      </c>
      <c r="M19" s="296">
        <f t="shared" si="0"/>
        <v>0</v>
      </c>
      <c r="N19" s="280" t="s">
        <v>14</v>
      </c>
    </row>
    <row r="20" spans="1:14" ht="15" x14ac:dyDescent="0.25">
      <c r="A20" s="297" t="s">
        <v>154</v>
      </c>
      <c r="B20" s="298">
        <f t="shared" ref="B20:D20" si="1">SUM(B9:B19)</f>
        <v>1359</v>
      </c>
      <c r="C20" s="298">
        <f t="shared" si="1"/>
        <v>1331</v>
      </c>
      <c r="D20" s="298">
        <f t="shared" si="1"/>
        <v>503742.29179999989</v>
      </c>
      <c r="E20" s="298">
        <f>SUM(E9:E19)</f>
        <v>1331</v>
      </c>
      <c r="F20" s="298">
        <f t="shared" ref="F20:M20" si="2">SUM(F9:F19)</f>
        <v>1319</v>
      </c>
      <c r="G20" s="298">
        <f t="shared" si="2"/>
        <v>513982.20181999996</v>
      </c>
      <c r="H20" s="298">
        <f t="shared" si="2"/>
        <v>1265</v>
      </c>
      <c r="I20" s="298">
        <f t="shared" si="2"/>
        <v>1249</v>
      </c>
      <c r="J20" s="298">
        <f t="shared" si="2"/>
        <v>497197.15903999994</v>
      </c>
      <c r="K20" s="298">
        <f t="shared" si="2"/>
        <v>-24</v>
      </c>
      <c r="L20" s="298">
        <f t="shared" si="2"/>
        <v>-29</v>
      </c>
      <c r="M20" s="299">
        <f t="shared" si="2"/>
        <v>-16785.042780000029</v>
      </c>
      <c r="N20" s="280" t="s">
        <v>14</v>
      </c>
    </row>
    <row r="21" spans="1:14" ht="15" thickBot="1" x14ac:dyDescent="0.25">
      <c r="N21" s="280" t="s">
        <v>14</v>
      </c>
    </row>
    <row r="22" spans="1:14" ht="18" customHeight="1" x14ac:dyDescent="0.2">
      <c r="A22" s="529" t="s">
        <v>149</v>
      </c>
      <c r="B22" s="531" t="s">
        <v>177</v>
      </c>
      <c r="C22" s="531"/>
      <c r="D22" s="531"/>
      <c r="E22" s="531" t="s">
        <v>180</v>
      </c>
      <c r="F22" s="531"/>
      <c r="G22" s="531"/>
      <c r="H22" s="531" t="s">
        <v>174</v>
      </c>
      <c r="I22" s="531"/>
      <c r="J22" s="531"/>
      <c r="K22" s="531" t="s">
        <v>54</v>
      </c>
      <c r="L22" s="531"/>
      <c r="M22" s="532"/>
      <c r="N22" s="280" t="s">
        <v>14</v>
      </c>
    </row>
    <row r="23" spans="1:14" ht="28.5" x14ac:dyDescent="0.2">
      <c r="A23" s="530"/>
      <c r="B23" s="286" t="s">
        <v>55</v>
      </c>
      <c r="C23" s="286" t="s">
        <v>56</v>
      </c>
      <c r="D23" s="286" t="s">
        <v>4</v>
      </c>
      <c r="E23" s="286" t="s">
        <v>55</v>
      </c>
      <c r="F23" s="286" t="s">
        <v>56</v>
      </c>
      <c r="G23" s="286" t="s">
        <v>4</v>
      </c>
      <c r="H23" s="286" t="s">
        <v>55</v>
      </c>
      <c r="I23" s="286" t="s">
        <v>56</v>
      </c>
      <c r="J23" s="286" t="s">
        <v>4</v>
      </c>
      <c r="K23" s="286" t="s">
        <v>55</v>
      </c>
      <c r="L23" s="286" t="s">
        <v>56</v>
      </c>
      <c r="M23" s="287" t="s">
        <v>4</v>
      </c>
      <c r="N23" s="280" t="s">
        <v>14</v>
      </c>
    </row>
    <row r="24" spans="1:14" x14ac:dyDescent="0.2">
      <c r="A24" s="288" t="s">
        <v>213</v>
      </c>
      <c r="B24" s="289">
        <v>1287</v>
      </c>
      <c r="C24" s="289">
        <v>1265</v>
      </c>
      <c r="D24" s="289">
        <v>439295.90600999986</v>
      </c>
      <c r="E24" s="289">
        <v>1270</v>
      </c>
      <c r="F24" s="289">
        <v>1269</v>
      </c>
      <c r="G24" s="289">
        <v>450015.11888999993</v>
      </c>
      <c r="H24" s="289">
        <v>1228</v>
      </c>
      <c r="I24" s="289">
        <v>1228</v>
      </c>
      <c r="J24" s="289">
        <v>444201.11888999987</v>
      </c>
      <c r="K24" s="289">
        <f t="shared" ref="K24:M26" si="3">H24-E24</f>
        <v>-42</v>
      </c>
      <c r="L24" s="289">
        <f t="shared" si="3"/>
        <v>-41</v>
      </c>
      <c r="M24" s="290">
        <f t="shared" si="3"/>
        <v>-5814.0000000000582</v>
      </c>
      <c r="N24" s="280" t="s">
        <v>14</v>
      </c>
    </row>
    <row r="25" spans="1:14" x14ac:dyDescent="0.2">
      <c r="A25" s="293" t="s">
        <v>212</v>
      </c>
      <c r="B25" s="291">
        <v>72</v>
      </c>
      <c r="C25" s="291">
        <v>66</v>
      </c>
      <c r="D25" s="291">
        <v>64438.830990000002</v>
      </c>
      <c r="E25" s="291">
        <v>61</v>
      </c>
      <c r="F25" s="291">
        <v>50</v>
      </c>
      <c r="G25" s="291">
        <v>63959.528129999999</v>
      </c>
      <c r="H25" s="291">
        <v>37</v>
      </c>
      <c r="I25" s="291">
        <v>21</v>
      </c>
      <c r="J25" s="291">
        <v>52988.485350000003</v>
      </c>
      <c r="K25" s="291">
        <f t="shared" si="3"/>
        <v>-24</v>
      </c>
      <c r="L25" s="291">
        <f t="shared" si="3"/>
        <v>-29</v>
      </c>
      <c r="M25" s="292">
        <f t="shared" si="3"/>
        <v>-10971.042779999996</v>
      </c>
      <c r="N25" s="280" t="s">
        <v>14</v>
      </c>
    </row>
    <row r="26" spans="1:14" x14ac:dyDescent="0.2">
      <c r="A26" s="294" t="s">
        <v>274</v>
      </c>
      <c r="B26" s="295">
        <v>0</v>
      </c>
      <c r="C26" s="295">
        <v>0</v>
      </c>
      <c r="D26" s="295">
        <v>7.5548000000000002</v>
      </c>
      <c r="E26" s="295">
        <v>0</v>
      </c>
      <c r="F26" s="295">
        <v>0</v>
      </c>
      <c r="G26" s="295">
        <v>7.5548000000000002</v>
      </c>
      <c r="H26" s="295">
        <v>0</v>
      </c>
      <c r="I26" s="295">
        <v>0</v>
      </c>
      <c r="J26" s="295">
        <v>7.5548000000000002</v>
      </c>
      <c r="K26" s="295">
        <f t="shared" si="3"/>
        <v>0</v>
      </c>
      <c r="L26" s="295">
        <f t="shared" si="3"/>
        <v>0</v>
      </c>
      <c r="M26" s="296">
        <f t="shared" si="3"/>
        <v>0</v>
      </c>
      <c r="N26" s="280" t="s">
        <v>14</v>
      </c>
    </row>
    <row r="27" spans="1:14" ht="15" x14ac:dyDescent="0.25">
      <c r="A27" s="297" t="s">
        <v>154</v>
      </c>
      <c r="B27" s="298">
        <f>SUM(B24:B26)</f>
        <v>1359</v>
      </c>
      <c r="C27" s="298">
        <f t="shared" ref="C27:M27" si="4">SUM(C24:C26)</f>
        <v>1331</v>
      </c>
      <c r="D27" s="298">
        <f t="shared" si="4"/>
        <v>503742.29179999983</v>
      </c>
      <c r="E27" s="298">
        <f t="shared" si="4"/>
        <v>1331</v>
      </c>
      <c r="F27" s="298">
        <f t="shared" si="4"/>
        <v>1319</v>
      </c>
      <c r="G27" s="298">
        <f t="shared" si="4"/>
        <v>513982.2018199999</v>
      </c>
      <c r="H27" s="298">
        <f t="shared" si="4"/>
        <v>1265</v>
      </c>
      <c r="I27" s="298">
        <f t="shared" si="4"/>
        <v>1249</v>
      </c>
      <c r="J27" s="298">
        <f t="shared" si="4"/>
        <v>497197.15903999988</v>
      </c>
      <c r="K27" s="298">
        <f t="shared" si="4"/>
        <v>-66</v>
      </c>
      <c r="L27" s="298">
        <f t="shared" si="4"/>
        <v>-70</v>
      </c>
      <c r="M27" s="299">
        <f t="shared" si="4"/>
        <v>-16785.042780000054</v>
      </c>
      <c r="N27" s="280" t="s">
        <v>14</v>
      </c>
    </row>
    <row r="28" spans="1:14" x14ac:dyDescent="0.2">
      <c r="N28" s="280" t="s">
        <v>15</v>
      </c>
    </row>
    <row r="29" spans="1:14" x14ac:dyDescent="0.2">
      <c r="N29" s="280"/>
    </row>
  </sheetData>
  <mergeCells count="16">
    <mergeCell ref="A6:M6"/>
    <mergeCell ref="A1:M1"/>
    <mergeCell ref="A2:M2"/>
    <mergeCell ref="A3:M3"/>
    <mergeCell ref="A4:M4"/>
    <mergeCell ref="A5:M5"/>
    <mergeCell ref="A22:A23"/>
    <mergeCell ref="B22:D22"/>
    <mergeCell ref="E22:G22"/>
    <mergeCell ref="H22:J22"/>
    <mergeCell ref="K22:M22"/>
    <mergeCell ref="A7:A8"/>
    <mergeCell ref="B7:D7"/>
    <mergeCell ref="E7:G7"/>
    <mergeCell ref="H7:J7"/>
    <mergeCell ref="K7:M7"/>
  </mergeCells>
  <printOptions horizontalCentered="1"/>
  <pageMargins left="0.7" right="0.7" top="1.1000000000000001" bottom="0.8" header="0.8" footer="0.6"/>
  <pageSetup scale="72" orientation="landscape" r:id="rId1"/>
  <headerFooter>
    <oddHeader>&amp;L&amp;"Arial,Bold"&amp;12H. Summary of Reimbursable Resources</oddHeader>
    <oddFooter>&amp;C&amp;"Arial,Regular"Exhibit H - Summary of Reimbursable Resources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view="pageBreakPreview" zoomScale="80" zoomScaleNormal="100" zoomScaleSheetLayoutView="80" workbookViewId="0">
      <selection activeCell="H27" sqref="H27"/>
    </sheetView>
  </sheetViews>
  <sheetFormatPr defaultRowHeight="14.25" x14ac:dyDescent="0.2"/>
  <cols>
    <col min="1" max="1" width="45.85546875" style="389" customWidth="1"/>
    <col min="2" max="9" width="13.7109375" style="389" customWidth="1"/>
    <col min="10" max="10" width="15" style="389" customWidth="1"/>
    <col min="11" max="11" width="14" style="4" bestFit="1" customWidth="1"/>
    <col min="12" max="12" width="4.5703125" style="389" customWidth="1"/>
    <col min="13" max="14" width="8.28515625" style="389" customWidth="1"/>
    <col min="15" max="15" width="12.7109375" style="389" customWidth="1"/>
    <col min="16" max="17" width="8.28515625" style="389" customWidth="1"/>
    <col min="18" max="18" width="12.7109375" style="389" customWidth="1"/>
    <col min="19" max="16384" width="9.140625" style="389"/>
  </cols>
  <sheetData>
    <row r="1" spans="1:18" ht="18" x14ac:dyDescent="0.25">
      <c r="A1" s="423" t="s">
        <v>57</v>
      </c>
      <c r="B1" s="423"/>
      <c r="C1" s="423"/>
      <c r="D1" s="423"/>
      <c r="E1" s="423"/>
      <c r="F1" s="423"/>
      <c r="G1" s="423"/>
      <c r="H1" s="423"/>
      <c r="I1" s="423"/>
      <c r="J1" s="423"/>
      <c r="K1" s="39" t="s">
        <v>14</v>
      </c>
      <c r="L1" s="6"/>
      <c r="M1" s="6"/>
      <c r="N1" s="6"/>
      <c r="O1" s="6"/>
      <c r="P1" s="6"/>
      <c r="Q1" s="6"/>
      <c r="R1" s="6"/>
    </row>
    <row r="2" spans="1:18" ht="15" x14ac:dyDescent="0.2">
      <c r="A2" s="424" t="s">
        <v>260</v>
      </c>
      <c r="B2" s="424"/>
      <c r="C2" s="424"/>
      <c r="D2" s="424"/>
      <c r="E2" s="424"/>
      <c r="F2" s="424"/>
      <c r="G2" s="424"/>
      <c r="H2" s="424"/>
      <c r="I2" s="424"/>
      <c r="J2" s="424"/>
      <c r="K2" s="39" t="s">
        <v>14</v>
      </c>
      <c r="L2" s="7"/>
      <c r="M2" s="7"/>
      <c r="N2" s="7"/>
      <c r="O2" s="7"/>
      <c r="P2" s="7"/>
      <c r="Q2" s="7"/>
      <c r="R2" s="7"/>
    </row>
    <row r="3" spans="1:18" x14ac:dyDescent="0.2">
      <c r="A3" s="420" t="s">
        <v>1</v>
      </c>
      <c r="B3" s="420"/>
      <c r="C3" s="420"/>
      <c r="D3" s="420"/>
      <c r="E3" s="420"/>
      <c r="F3" s="420"/>
      <c r="G3" s="420"/>
      <c r="H3" s="420"/>
      <c r="I3" s="420"/>
      <c r="J3" s="420"/>
      <c r="K3" s="39" t="s">
        <v>14</v>
      </c>
      <c r="L3" s="112"/>
      <c r="M3" s="112"/>
      <c r="N3" s="112"/>
      <c r="O3" s="112"/>
      <c r="P3" s="112"/>
      <c r="Q3" s="112"/>
      <c r="R3" s="112"/>
    </row>
    <row r="4" spans="1:18" x14ac:dyDescent="0.2">
      <c r="A4" s="425" t="s">
        <v>2</v>
      </c>
      <c r="B4" s="425"/>
      <c r="C4" s="425"/>
      <c r="D4" s="425"/>
      <c r="E4" s="425"/>
      <c r="F4" s="425"/>
      <c r="G4" s="425"/>
      <c r="H4" s="425"/>
      <c r="I4" s="425"/>
      <c r="J4" s="425"/>
      <c r="K4" s="39" t="s">
        <v>14</v>
      </c>
      <c r="L4" s="111"/>
      <c r="M4" s="111"/>
      <c r="N4" s="111"/>
      <c r="O4" s="111"/>
      <c r="P4" s="111"/>
      <c r="Q4" s="111"/>
      <c r="R4" s="111"/>
    </row>
    <row r="5" spans="1:18" x14ac:dyDescent="0.2">
      <c r="A5" s="425"/>
      <c r="B5" s="425"/>
      <c r="C5" s="425"/>
      <c r="D5" s="425"/>
      <c r="E5" s="425"/>
      <c r="F5" s="425"/>
      <c r="G5" s="425"/>
      <c r="H5" s="425"/>
      <c r="I5" s="425"/>
      <c r="J5" s="425"/>
      <c r="K5" s="39" t="s">
        <v>14</v>
      </c>
      <c r="L5" s="111"/>
      <c r="M5" s="111"/>
      <c r="N5" s="111"/>
      <c r="O5" s="111"/>
      <c r="P5" s="111"/>
      <c r="Q5" s="111"/>
      <c r="R5" s="111"/>
    </row>
    <row r="6" spans="1:18" ht="15" thickBot="1" x14ac:dyDescent="0.25">
      <c r="A6" s="425"/>
      <c r="B6" s="425"/>
      <c r="C6" s="425"/>
      <c r="D6" s="425"/>
      <c r="E6" s="425"/>
      <c r="F6" s="425"/>
      <c r="G6" s="425"/>
      <c r="H6" s="425"/>
      <c r="I6" s="425"/>
      <c r="J6" s="425"/>
      <c r="K6" s="39" t="s">
        <v>14</v>
      </c>
      <c r="L6" s="111"/>
      <c r="M6" s="111"/>
      <c r="N6" s="111"/>
      <c r="O6" s="111"/>
      <c r="P6" s="111"/>
      <c r="Q6" s="111"/>
      <c r="R6" s="111"/>
    </row>
    <row r="7" spans="1:18" ht="48" customHeight="1" x14ac:dyDescent="0.2">
      <c r="A7" s="450" t="s">
        <v>59</v>
      </c>
      <c r="B7" s="537" t="s">
        <v>202</v>
      </c>
      <c r="C7" s="538"/>
      <c r="D7" s="537" t="s">
        <v>203</v>
      </c>
      <c r="E7" s="538"/>
      <c r="F7" s="539" t="s">
        <v>174</v>
      </c>
      <c r="G7" s="540"/>
      <c r="H7" s="540"/>
      <c r="I7" s="540"/>
      <c r="J7" s="541"/>
      <c r="K7" s="39" t="s">
        <v>14</v>
      </c>
    </row>
    <row r="8" spans="1:18" ht="28.5" x14ac:dyDescent="0.2">
      <c r="A8" s="452"/>
      <c r="B8" s="156" t="s">
        <v>3</v>
      </c>
      <c r="C8" s="156" t="s">
        <v>55</v>
      </c>
      <c r="D8" s="156" t="s">
        <v>3</v>
      </c>
      <c r="E8" s="156" t="s">
        <v>55</v>
      </c>
      <c r="F8" s="156" t="s">
        <v>58</v>
      </c>
      <c r="G8" s="156" t="s">
        <v>23</v>
      </c>
      <c r="H8" s="156" t="s">
        <v>27</v>
      </c>
      <c r="I8" s="156" t="s">
        <v>77</v>
      </c>
      <c r="J8" s="155" t="s">
        <v>78</v>
      </c>
      <c r="K8" s="39" t="s">
        <v>14</v>
      </c>
    </row>
    <row r="9" spans="1:18" x14ac:dyDescent="0.2">
      <c r="A9" s="232" t="s">
        <v>76</v>
      </c>
      <c r="B9" s="152">
        <v>53</v>
      </c>
      <c r="C9" s="152">
        <v>0</v>
      </c>
      <c r="D9" s="152">
        <f t="shared" ref="D9:D34" si="0">B9</f>
        <v>53</v>
      </c>
      <c r="E9" s="152">
        <v>0</v>
      </c>
      <c r="F9" s="152">
        <v>0</v>
      </c>
      <c r="G9" s="152">
        <v>0</v>
      </c>
      <c r="H9" s="152">
        <v>0</v>
      </c>
      <c r="I9" s="152">
        <f t="shared" ref="I9:I34" si="1">D9+F9+G9+H9</f>
        <v>53</v>
      </c>
      <c r="J9" s="151">
        <v>0</v>
      </c>
      <c r="K9" s="39" t="s">
        <v>14</v>
      </c>
    </row>
    <row r="10" spans="1:18" x14ac:dyDescent="0.2">
      <c r="A10" s="234" t="s">
        <v>75</v>
      </c>
      <c r="B10" s="103">
        <v>75</v>
      </c>
      <c r="C10" s="103">
        <v>3</v>
      </c>
      <c r="D10" s="103">
        <f t="shared" si="0"/>
        <v>75</v>
      </c>
      <c r="E10" s="103">
        <v>3</v>
      </c>
      <c r="F10" s="103">
        <v>0</v>
      </c>
      <c r="G10" s="103">
        <v>0</v>
      </c>
      <c r="H10" s="103">
        <v>0</v>
      </c>
      <c r="I10" s="103">
        <f t="shared" si="1"/>
        <v>75</v>
      </c>
      <c r="J10" s="100">
        <v>3</v>
      </c>
      <c r="K10" s="39" t="s">
        <v>14</v>
      </c>
    </row>
    <row r="11" spans="1:18" x14ac:dyDescent="0.2">
      <c r="A11" s="234" t="s">
        <v>261</v>
      </c>
      <c r="B11" s="103">
        <v>5</v>
      </c>
      <c r="C11" s="103">
        <v>0</v>
      </c>
      <c r="D11" s="103">
        <f t="shared" si="0"/>
        <v>5</v>
      </c>
      <c r="E11" s="103">
        <v>0</v>
      </c>
      <c r="F11" s="103">
        <v>0</v>
      </c>
      <c r="G11" s="103">
        <v>0</v>
      </c>
      <c r="H11" s="103">
        <v>0</v>
      </c>
      <c r="I11" s="103">
        <f t="shared" si="1"/>
        <v>5</v>
      </c>
      <c r="J11" s="100">
        <v>0</v>
      </c>
      <c r="K11" s="39" t="s">
        <v>14</v>
      </c>
    </row>
    <row r="12" spans="1:18" x14ac:dyDescent="0.2">
      <c r="A12" s="234" t="s">
        <v>60</v>
      </c>
      <c r="B12" s="103">
        <v>846</v>
      </c>
      <c r="C12" s="103">
        <v>82</v>
      </c>
      <c r="D12" s="103">
        <f t="shared" si="0"/>
        <v>846</v>
      </c>
      <c r="E12" s="103">
        <v>81</v>
      </c>
      <c r="F12" s="103">
        <v>0</v>
      </c>
      <c r="G12" s="103">
        <v>0</v>
      </c>
      <c r="H12" s="103">
        <v>0</v>
      </c>
      <c r="I12" s="103">
        <f t="shared" si="1"/>
        <v>846</v>
      </c>
      <c r="J12" s="100">
        <v>77</v>
      </c>
      <c r="K12" s="39" t="s">
        <v>14</v>
      </c>
    </row>
    <row r="13" spans="1:18" x14ac:dyDescent="0.2">
      <c r="A13" s="234" t="s">
        <v>61</v>
      </c>
      <c r="B13" s="103">
        <v>112</v>
      </c>
      <c r="C13" s="103">
        <v>0</v>
      </c>
      <c r="D13" s="103">
        <f t="shared" si="0"/>
        <v>112</v>
      </c>
      <c r="E13" s="103">
        <v>0</v>
      </c>
      <c r="F13" s="103">
        <v>0</v>
      </c>
      <c r="G13" s="103">
        <v>0</v>
      </c>
      <c r="H13" s="103">
        <v>0</v>
      </c>
      <c r="I13" s="103">
        <f t="shared" si="1"/>
        <v>112</v>
      </c>
      <c r="J13" s="100">
        <v>0</v>
      </c>
      <c r="K13" s="39" t="s">
        <v>14</v>
      </c>
    </row>
    <row r="14" spans="1:18" x14ac:dyDescent="0.2">
      <c r="A14" s="234" t="s">
        <v>62</v>
      </c>
      <c r="B14" s="103">
        <v>1558</v>
      </c>
      <c r="C14" s="103">
        <v>265</v>
      </c>
      <c r="D14" s="103">
        <f t="shared" si="0"/>
        <v>1558</v>
      </c>
      <c r="E14" s="103">
        <v>254</v>
      </c>
      <c r="F14" s="103">
        <v>0</v>
      </c>
      <c r="G14" s="103">
        <v>0</v>
      </c>
      <c r="H14" s="103">
        <v>0</v>
      </c>
      <c r="I14" s="103">
        <f t="shared" si="1"/>
        <v>1558</v>
      </c>
      <c r="J14" s="100">
        <v>241</v>
      </c>
      <c r="K14" s="39" t="s">
        <v>14</v>
      </c>
    </row>
    <row r="15" spans="1:18" x14ac:dyDescent="0.2">
      <c r="A15" s="234" t="s">
        <v>63</v>
      </c>
      <c r="B15" s="103">
        <v>339</v>
      </c>
      <c r="C15" s="103">
        <v>1</v>
      </c>
      <c r="D15" s="103">
        <f t="shared" si="0"/>
        <v>339</v>
      </c>
      <c r="E15" s="103">
        <v>1</v>
      </c>
      <c r="F15" s="103">
        <v>0</v>
      </c>
      <c r="G15" s="103">
        <v>0</v>
      </c>
      <c r="H15" s="103">
        <v>0</v>
      </c>
      <c r="I15" s="103">
        <f t="shared" si="1"/>
        <v>339</v>
      </c>
      <c r="J15" s="100">
        <v>1</v>
      </c>
      <c r="K15" s="39" t="s">
        <v>14</v>
      </c>
    </row>
    <row r="16" spans="1:18" x14ac:dyDescent="0.2">
      <c r="A16" s="234" t="s">
        <v>262</v>
      </c>
      <c r="B16" s="103">
        <v>7</v>
      </c>
      <c r="C16" s="103">
        <v>0</v>
      </c>
      <c r="D16" s="103">
        <f t="shared" si="0"/>
        <v>7</v>
      </c>
      <c r="E16" s="103">
        <v>0</v>
      </c>
      <c r="F16" s="103">
        <v>0</v>
      </c>
      <c r="G16" s="103">
        <v>0</v>
      </c>
      <c r="H16" s="103">
        <v>0</v>
      </c>
      <c r="I16" s="103">
        <f t="shared" si="1"/>
        <v>7</v>
      </c>
      <c r="J16" s="100">
        <v>0</v>
      </c>
      <c r="K16" s="39" t="s">
        <v>14</v>
      </c>
    </row>
    <row r="17" spans="1:11" x14ac:dyDescent="0.2">
      <c r="A17" s="234" t="s">
        <v>64</v>
      </c>
      <c r="B17" s="103">
        <v>72</v>
      </c>
      <c r="C17" s="103">
        <v>0</v>
      </c>
      <c r="D17" s="103">
        <f t="shared" si="0"/>
        <v>72</v>
      </c>
      <c r="E17" s="103">
        <v>0</v>
      </c>
      <c r="F17" s="103">
        <v>0</v>
      </c>
      <c r="G17" s="103">
        <v>0</v>
      </c>
      <c r="H17" s="103">
        <v>0</v>
      </c>
      <c r="I17" s="103">
        <f t="shared" si="1"/>
        <v>72</v>
      </c>
      <c r="J17" s="100">
        <v>0</v>
      </c>
      <c r="K17" s="39" t="s">
        <v>14</v>
      </c>
    </row>
    <row r="18" spans="1:11" x14ac:dyDescent="0.2">
      <c r="A18" s="234" t="s">
        <v>65</v>
      </c>
      <c r="B18" s="103">
        <v>32</v>
      </c>
      <c r="C18" s="103">
        <v>0</v>
      </c>
      <c r="D18" s="103">
        <f t="shared" si="0"/>
        <v>32</v>
      </c>
      <c r="E18" s="103">
        <v>0</v>
      </c>
      <c r="F18" s="103">
        <v>0</v>
      </c>
      <c r="G18" s="103">
        <v>0</v>
      </c>
      <c r="H18" s="103">
        <v>0</v>
      </c>
      <c r="I18" s="103">
        <f t="shared" si="1"/>
        <v>32</v>
      </c>
      <c r="J18" s="100">
        <v>0</v>
      </c>
      <c r="K18" s="39" t="s">
        <v>14</v>
      </c>
    </row>
    <row r="19" spans="1:11" x14ac:dyDescent="0.2">
      <c r="A19" s="234" t="s">
        <v>66</v>
      </c>
      <c r="B19" s="103">
        <v>34</v>
      </c>
      <c r="C19" s="103">
        <v>0</v>
      </c>
      <c r="D19" s="103">
        <f t="shared" si="0"/>
        <v>34</v>
      </c>
      <c r="E19" s="103">
        <v>0</v>
      </c>
      <c r="F19" s="103">
        <v>0</v>
      </c>
      <c r="G19" s="103">
        <v>0</v>
      </c>
      <c r="H19" s="103">
        <v>0</v>
      </c>
      <c r="I19" s="103">
        <f t="shared" si="1"/>
        <v>34</v>
      </c>
      <c r="J19" s="100">
        <v>0</v>
      </c>
      <c r="K19" s="39" t="s">
        <v>14</v>
      </c>
    </row>
    <row r="20" spans="1:11" x14ac:dyDescent="0.2">
      <c r="A20" s="234" t="s">
        <v>67</v>
      </c>
      <c r="B20" s="103">
        <v>72</v>
      </c>
      <c r="C20" s="103">
        <v>0</v>
      </c>
      <c r="D20" s="103">
        <f t="shared" si="0"/>
        <v>72</v>
      </c>
      <c r="E20" s="103">
        <v>0</v>
      </c>
      <c r="F20" s="103">
        <v>0</v>
      </c>
      <c r="G20" s="103">
        <v>0</v>
      </c>
      <c r="H20" s="103">
        <v>0</v>
      </c>
      <c r="I20" s="103">
        <f t="shared" si="1"/>
        <v>72</v>
      </c>
      <c r="J20" s="100">
        <v>0</v>
      </c>
      <c r="K20" s="39" t="s">
        <v>14</v>
      </c>
    </row>
    <row r="21" spans="1:11" x14ac:dyDescent="0.2">
      <c r="A21" s="234" t="s">
        <v>263</v>
      </c>
      <c r="B21" s="103">
        <v>6</v>
      </c>
      <c r="C21" s="103">
        <v>0</v>
      </c>
      <c r="D21" s="103">
        <f t="shared" si="0"/>
        <v>6</v>
      </c>
      <c r="E21" s="103">
        <v>0</v>
      </c>
      <c r="F21" s="103">
        <v>0</v>
      </c>
      <c r="G21" s="103">
        <v>0</v>
      </c>
      <c r="H21" s="103">
        <v>0</v>
      </c>
      <c r="I21" s="103">
        <f t="shared" si="1"/>
        <v>6</v>
      </c>
      <c r="J21" s="100">
        <v>0</v>
      </c>
      <c r="K21" s="39" t="s">
        <v>14</v>
      </c>
    </row>
    <row r="22" spans="1:11" x14ac:dyDescent="0.2">
      <c r="A22" s="234" t="s">
        <v>264</v>
      </c>
      <c r="B22" s="103">
        <v>326</v>
      </c>
      <c r="C22" s="103">
        <v>0</v>
      </c>
      <c r="D22" s="103">
        <f t="shared" si="0"/>
        <v>326</v>
      </c>
      <c r="E22" s="103">
        <v>0</v>
      </c>
      <c r="F22" s="103">
        <v>0</v>
      </c>
      <c r="G22" s="103">
        <v>0</v>
      </c>
      <c r="H22" s="103">
        <v>0</v>
      </c>
      <c r="I22" s="103">
        <f t="shared" si="1"/>
        <v>326</v>
      </c>
      <c r="J22" s="100">
        <v>0</v>
      </c>
      <c r="K22" s="39" t="s">
        <v>14</v>
      </c>
    </row>
    <row r="23" spans="1:11" x14ac:dyDescent="0.2">
      <c r="A23" s="234" t="s">
        <v>68</v>
      </c>
      <c r="B23" s="103">
        <v>16</v>
      </c>
      <c r="C23" s="103">
        <v>0</v>
      </c>
      <c r="D23" s="103">
        <f t="shared" si="0"/>
        <v>16</v>
      </c>
      <c r="E23" s="103">
        <v>0</v>
      </c>
      <c r="F23" s="103">
        <v>0</v>
      </c>
      <c r="G23" s="103">
        <v>0</v>
      </c>
      <c r="H23" s="103">
        <v>0</v>
      </c>
      <c r="I23" s="103">
        <f t="shared" si="1"/>
        <v>16</v>
      </c>
      <c r="J23" s="100">
        <v>0</v>
      </c>
      <c r="K23" s="39" t="s">
        <v>14</v>
      </c>
    </row>
    <row r="24" spans="1:11" x14ac:dyDescent="0.2">
      <c r="A24" s="234" t="s">
        <v>265</v>
      </c>
      <c r="B24" s="103">
        <v>7</v>
      </c>
      <c r="C24" s="103">
        <v>0</v>
      </c>
      <c r="D24" s="103">
        <f t="shared" si="0"/>
        <v>7</v>
      </c>
      <c r="E24" s="103">
        <v>0</v>
      </c>
      <c r="F24" s="103">
        <v>0</v>
      </c>
      <c r="G24" s="103">
        <v>0</v>
      </c>
      <c r="H24" s="103">
        <v>0</v>
      </c>
      <c r="I24" s="103">
        <f t="shared" si="1"/>
        <v>7</v>
      </c>
      <c r="J24" s="100">
        <v>0</v>
      </c>
      <c r="K24" s="39" t="s">
        <v>14</v>
      </c>
    </row>
    <row r="25" spans="1:11" x14ac:dyDescent="0.2">
      <c r="A25" s="234" t="s">
        <v>69</v>
      </c>
      <c r="B25" s="103">
        <v>12</v>
      </c>
      <c r="C25" s="103">
        <v>0</v>
      </c>
      <c r="D25" s="103">
        <f t="shared" si="0"/>
        <v>12</v>
      </c>
      <c r="E25" s="103">
        <v>0</v>
      </c>
      <c r="F25" s="103">
        <v>0</v>
      </c>
      <c r="G25" s="103">
        <v>0</v>
      </c>
      <c r="H25" s="103">
        <v>0</v>
      </c>
      <c r="I25" s="103">
        <f t="shared" si="1"/>
        <v>12</v>
      </c>
      <c r="J25" s="100">
        <v>0</v>
      </c>
      <c r="K25" s="39" t="s">
        <v>14</v>
      </c>
    </row>
    <row r="26" spans="1:11" x14ac:dyDescent="0.2">
      <c r="A26" s="234" t="s">
        <v>266</v>
      </c>
      <c r="B26" s="103">
        <v>11</v>
      </c>
      <c r="C26" s="103">
        <v>0</v>
      </c>
      <c r="D26" s="103">
        <f t="shared" si="0"/>
        <v>11</v>
      </c>
      <c r="E26" s="103">
        <v>0</v>
      </c>
      <c r="F26" s="103">
        <v>0</v>
      </c>
      <c r="G26" s="103">
        <v>0</v>
      </c>
      <c r="H26" s="103">
        <v>0</v>
      </c>
      <c r="I26" s="103">
        <f t="shared" si="1"/>
        <v>11</v>
      </c>
      <c r="J26" s="100">
        <v>0</v>
      </c>
      <c r="K26" s="39" t="s">
        <v>14</v>
      </c>
    </row>
    <row r="27" spans="1:11" x14ac:dyDescent="0.2">
      <c r="A27" s="234" t="s">
        <v>70</v>
      </c>
      <c r="B27" s="103">
        <v>361</v>
      </c>
      <c r="C27" s="103">
        <v>0</v>
      </c>
      <c r="D27" s="103">
        <f t="shared" si="0"/>
        <v>361</v>
      </c>
      <c r="E27" s="103">
        <v>0</v>
      </c>
      <c r="F27" s="103">
        <v>0</v>
      </c>
      <c r="G27" s="103">
        <v>0</v>
      </c>
      <c r="H27" s="103">
        <v>0</v>
      </c>
      <c r="I27" s="103">
        <f t="shared" si="1"/>
        <v>361</v>
      </c>
      <c r="J27" s="100">
        <v>0</v>
      </c>
      <c r="K27" s="39" t="s">
        <v>14</v>
      </c>
    </row>
    <row r="28" spans="1:11" x14ac:dyDescent="0.2">
      <c r="A28" s="234" t="s">
        <v>71</v>
      </c>
      <c r="B28" s="103">
        <v>3958</v>
      </c>
      <c r="C28" s="103">
        <v>1001</v>
      </c>
      <c r="D28" s="103">
        <f t="shared" si="0"/>
        <v>3958</v>
      </c>
      <c r="E28" s="103">
        <v>985</v>
      </c>
      <c r="F28" s="103">
        <v>0</v>
      </c>
      <c r="G28" s="103">
        <v>0</v>
      </c>
      <c r="H28" s="103">
        <v>0</v>
      </c>
      <c r="I28" s="103">
        <f t="shared" si="1"/>
        <v>3958</v>
      </c>
      <c r="J28" s="100">
        <v>936</v>
      </c>
      <c r="K28" s="39" t="s">
        <v>14</v>
      </c>
    </row>
    <row r="29" spans="1:11" x14ac:dyDescent="0.2">
      <c r="A29" s="234" t="s">
        <v>267</v>
      </c>
      <c r="B29" s="103">
        <v>6</v>
      </c>
      <c r="C29" s="103">
        <v>0</v>
      </c>
      <c r="D29" s="103">
        <f t="shared" si="0"/>
        <v>6</v>
      </c>
      <c r="E29" s="103">
        <v>0</v>
      </c>
      <c r="F29" s="103">
        <v>0</v>
      </c>
      <c r="G29" s="103">
        <v>0</v>
      </c>
      <c r="H29" s="103">
        <v>0</v>
      </c>
      <c r="I29" s="103">
        <f t="shared" si="1"/>
        <v>6</v>
      </c>
      <c r="J29" s="100">
        <v>0</v>
      </c>
      <c r="K29" s="39" t="s">
        <v>14</v>
      </c>
    </row>
    <row r="30" spans="1:11" x14ac:dyDescent="0.2">
      <c r="A30" s="234" t="s">
        <v>72</v>
      </c>
      <c r="B30" s="103">
        <v>47</v>
      </c>
      <c r="C30" s="103">
        <v>0</v>
      </c>
      <c r="D30" s="103">
        <f t="shared" si="0"/>
        <v>47</v>
      </c>
      <c r="E30" s="103">
        <v>0</v>
      </c>
      <c r="F30" s="103">
        <v>0</v>
      </c>
      <c r="G30" s="103">
        <v>0</v>
      </c>
      <c r="H30" s="103">
        <v>0</v>
      </c>
      <c r="I30" s="103">
        <f t="shared" si="1"/>
        <v>47</v>
      </c>
      <c r="J30" s="100">
        <v>0</v>
      </c>
      <c r="K30" s="39" t="s">
        <v>14</v>
      </c>
    </row>
    <row r="31" spans="1:11" x14ac:dyDescent="0.2">
      <c r="A31" s="234" t="s">
        <v>268</v>
      </c>
      <c r="B31" s="103">
        <v>17</v>
      </c>
      <c r="C31" s="103">
        <v>0</v>
      </c>
      <c r="D31" s="103">
        <f t="shared" si="0"/>
        <v>17</v>
      </c>
      <c r="E31" s="103">
        <v>0</v>
      </c>
      <c r="F31" s="103">
        <v>0</v>
      </c>
      <c r="G31" s="103">
        <v>0</v>
      </c>
      <c r="H31" s="103">
        <v>0</v>
      </c>
      <c r="I31" s="103">
        <f t="shared" si="1"/>
        <v>17</v>
      </c>
      <c r="J31" s="100">
        <v>0</v>
      </c>
      <c r="K31" s="39" t="s">
        <v>14</v>
      </c>
    </row>
    <row r="32" spans="1:11" x14ac:dyDescent="0.2">
      <c r="A32" s="234" t="s">
        <v>74</v>
      </c>
      <c r="B32" s="103">
        <v>211</v>
      </c>
      <c r="C32" s="103">
        <v>7</v>
      </c>
      <c r="D32" s="103">
        <f t="shared" si="0"/>
        <v>211</v>
      </c>
      <c r="E32" s="103">
        <v>7</v>
      </c>
      <c r="F32" s="103">
        <v>0</v>
      </c>
      <c r="G32" s="103">
        <v>0</v>
      </c>
      <c r="H32" s="103">
        <v>0</v>
      </c>
      <c r="I32" s="103">
        <f t="shared" si="1"/>
        <v>211</v>
      </c>
      <c r="J32" s="100">
        <v>7</v>
      </c>
      <c r="K32" s="39" t="s">
        <v>14</v>
      </c>
    </row>
    <row r="33" spans="1:11" x14ac:dyDescent="0.2">
      <c r="A33" s="234" t="s">
        <v>73</v>
      </c>
      <c r="B33" s="103">
        <v>1</v>
      </c>
      <c r="C33" s="103">
        <v>0</v>
      </c>
      <c r="D33" s="103">
        <f t="shared" si="0"/>
        <v>1</v>
      </c>
      <c r="E33" s="103">
        <v>0</v>
      </c>
      <c r="F33" s="103">
        <v>0</v>
      </c>
      <c r="G33" s="103">
        <v>0</v>
      </c>
      <c r="H33" s="103">
        <v>0</v>
      </c>
      <c r="I33" s="103">
        <f t="shared" si="1"/>
        <v>1</v>
      </c>
      <c r="J33" s="100">
        <v>0</v>
      </c>
      <c r="K33" s="39" t="s">
        <v>14</v>
      </c>
    </row>
    <row r="34" spans="1:11" x14ac:dyDescent="0.2">
      <c r="A34" s="234" t="s">
        <v>269</v>
      </c>
      <c r="B34" s="103">
        <v>13</v>
      </c>
      <c r="C34" s="103">
        <v>0</v>
      </c>
      <c r="D34" s="103">
        <f t="shared" si="0"/>
        <v>13</v>
      </c>
      <c r="E34" s="103">
        <v>0</v>
      </c>
      <c r="F34" s="103">
        <v>0</v>
      </c>
      <c r="G34" s="103">
        <v>0</v>
      </c>
      <c r="H34" s="103">
        <v>0</v>
      </c>
      <c r="I34" s="103">
        <f t="shared" si="1"/>
        <v>13</v>
      </c>
      <c r="J34" s="100">
        <v>0</v>
      </c>
      <c r="K34" s="39" t="s">
        <v>14</v>
      </c>
    </row>
    <row r="35" spans="1:11" ht="15" x14ac:dyDescent="0.25">
      <c r="A35" s="40" t="s">
        <v>17</v>
      </c>
      <c r="B35" s="82">
        <f t="shared" ref="B35:J35" si="2">SUM(B9:B34)</f>
        <v>8197</v>
      </c>
      <c r="C35" s="82">
        <f t="shared" si="2"/>
        <v>1359</v>
      </c>
      <c r="D35" s="82">
        <f t="shared" si="2"/>
        <v>8197</v>
      </c>
      <c r="E35" s="82">
        <f t="shared" si="2"/>
        <v>1331</v>
      </c>
      <c r="F35" s="82">
        <f t="shared" si="2"/>
        <v>0</v>
      </c>
      <c r="G35" s="82">
        <f t="shared" si="2"/>
        <v>0</v>
      </c>
      <c r="H35" s="82">
        <f t="shared" si="2"/>
        <v>0</v>
      </c>
      <c r="I35" s="82">
        <f t="shared" si="2"/>
        <v>8197</v>
      </c>
      <c r="J35" s="83">
        <f t="shared" si="2"/>
        <v>1265</v>
      </c>
      <c r="K35" s="39" t="s">
        <v>14</v>
      </c>
    </row>
    <row r="36" spans="1:11" x14ac:dyDescent="0.2">
      <c r="A36" s="235" t="s">
        <v>79</v>
      </c>
      <c r="B36" s="146">
        <v>1835</v>
      </c>
      <c r="C36" s="146">
        <v>135</v>
      </c>
      <c r="D36" s="146">
        <f>B36</f>
        <v>1835</v>
      </c>
      <c r="E36" s="146">
        <v>135</v>
      </c>
      <c r="F36" s="146">
        <v>0</v>
      </c>
      <c r="G36" s="146">
        <v>0</v>
      </c>
      <c r="H36" s="146">
        <f>SUM(H12:H35)</f>
        <v>0</v>
      </c>
      <c r="I36" s="146">
        <f>D36+F36+G36+H36</f>
        <v>1835</v>
      </c>
      <c r="J36" s="145">
        <v>135</v>
      </c>
      <c r="K36" s="39" t="s">
        <v>14</v>
      </c>
    </row>
    <row r="37" spans="1:11" x14ac:dyDescent="0.2">
      <c r="A37" s="236" t="s">
        <v>80</v>
      </c>
      <c r="B37" s="103">
        <v>5606</v>
      </c>
      <c r="C37" s="103">
        <v>1152</v>
      </c>
      <c r="D37" s="103">
        <f>B37</f>
        <v>5606</v>
      </c>
      <c r="E37" s="103">
        <v>1135</v>
      </c>
      <c r="F37" s="103">
        <v>0</v>
      </c>
      <c r="G37" s="103">
        <v>0</v>
      </c>
      <c r="H37" s="103">
        <f>SUM(H13:H36)</f>
        <v>0</v>
      </c>
      <c r="I37" s="103">
        <f>D37+F37+G37+H37</f>
        <v>5606</v>
      </c>
      <c r="J37" s="100">
        <v>1093</v>
      </c>
      <c r="K37" s="39" t="s">
        <v>14</v>
      </c>
    </row>
    <row r="38" spans="1:11" x14ac:dyDescent="0.2">
      <c r="A38" s="236" t="s">
        <v>81</v>
      </c>
      <c r="B38" s="103">
        <v>756</v>
      </c>
      <c r="C38" s="103">
        <v>72</v>
      </c>
      <c r="D38" s="103">
        <f>B38</f>
        <v>756</v>
      </c>
      <c r="E38" s="103">
        <v>61</v>
      </c>
      <c r="F38" s="103">
        <v>0</v>
      </c>
      <c r="G38" s="103">
        <v>0</v>
      </c>
      <c r="H38" s="103">
        <f>SUM(H14:H37)</f>
        <v>0</v>
      </c>
      <c r="I38" s="103">
        <f>D38+F38+G38+H38</f>
        <v>756</v>
      </c>
      <c r="J38" s="100">
        <v>37</v>
      </c>
      <c r="K38" s="39" t="s">
        <v>14</v>
      </c>
    </row>
    <row r="39" spans="1:11" ht="15.75" thickBot="1" x14ac:dyDescent="0.3">
      <c r="A39" s="404" t="s">
        <v>17</v>
      </c>
      <c r="B39" s="13">
        <f t="shared" ref="B39:J39" si="3">SUM(B36:B38)</f>
        <v>8197</v>
      </c>
      <c r="C39" s="13">
        <f t="shared" si="3"/>
        <v>1359</v>
      </c>
      <c r="D39" s="13">
        <f t="shared" si="3"/>
        <v>8197</v>
      </c>
      <c r="E39" s="13">
        <f t="shared" si="3"/>
        <v>1331</v>
      </c>
      <c r="F39" s="13">
        <f t="shared" si="3"/>
        <v>0</v>
      </c>
      <c r="G39" s="13">
        <f t="shared" si="3"/>
        <v>0</v>
      </c>
      <c r="H39" s="13">
        <f t="shared" si="3"/>
        <v>0</v>
      </c>
      <c r="I39" s="13">
        <f t="shared" si="3"/>
        <v>8197</v>
      </c>
      <c r="J39" s="85">
        <f t="shared" si="3"/>
        <v>1265</v>
      </c>
      <c r="K39" s="39" t="s">
        <v>14</v>
      </c>
    </row>
    <row r="40" spans="1:11" x14ac:dyDescent="0.2">
      <c r="K40" s="39" t="s">
        <v>15</v>
      </c>
    </row>
  </sheetData>
  <mergeCells count="10">
    <mergeCell ref="A7:A8"/>
    <mergeCell ref="B7:C7"/>
    <mergeCell ref="D7:E7"/>
    <mergeCell ref="F7:J7"/>
    <mergeCell ref="A1:J1"/>
    <mergeCell ref="A2:J2"/>
    <mergeCell ref="A3:J3"/>
    <mergeCell ref="A4:J4"/>
    <mergeCell ref="A5:J5"/>
    <mergeCell ref="A6:J6"/>
  </mergeCells>
  <printOptions horizontalCentered="1"/>
  <pageMargins left="0.7" right="0.7" top="1.1000000000000001" bottom="0.8" header="0.8" footer="0.6"/>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view="pageBreakPreview" zoomScale="80" zoomScaleNormal="100" zoomScaleSheetLayoutView="80" workbookViewId="0">
      <selection activeCell="H48" sqref="H48"/>
    </sheetView>
  </sheetViews>
  <sheetFormatPr defaultRowHeight="14.25" x14ac:dyDescent="0.2"/>
  <cols>
    <col min="1" max="1" width="45.85546875" style="389" customWidth="1"/>
    <col min="2" max="9" width="13.7109375" style="389" customWidth="1"/>
    <col min="10" max="10" width="15" style="389" customWidth="1"/>
    <col min="11" max="11" width="14" style="4" bestFit="1" customWidth="1"/>
    <col min="12" max="12" width="4.5703125" style="389" customWidth="1"/>
    <col min="13" max="14" width="8.28515625" style="389" customWidth="1"/>
    <col min="15" max="15" width="12.7109375" style="389" customWidth="1"/>
    <col min="16" max="17" width="8.28515625" style="389" customWidth="1"/>
    <col min="18" max="18" width="12.7109375" style="389" customWidth="1"/>
    <col min="19" max="16384" width="9.140625" style="389"/>
  </cols>
  <sheetData>
    <row r="1" spans="1:18" ht="18" x14ac:dyDescent="0.25">
      <c r="A1" s="423" t="s">
        <v>57</v>
      </c>
      <c r="B1" s="423"/>
      <c r="C1" s="423"/>
      <c r="D1" s="423"/>
      <c r="E1" s="423"/>
      <c r="F1" s="423"/>
      <c r="G1" s="423"/>
      <c r="H1" s="423"/>
      <c r="I1" s="423"/>
      <c r="J1" s="423"/>
      <c r="K1" s="39" t="s">
        <v>14</v>
      </c>
      <c r="L1" s="6"/>
      <c r="M1" s="6"/>
      <c r="N1" s="6"/>
      <c r="O1" s="6"/>
      <c r="P1" s="6"/>
      <c r="Q1" s="6"/>
      <c r="R1" s="6"/>
    </row>
    <row r="2" spans="1:18" ht="15" x14ac:dyDescent="0.2">
      <c r="A2" s="424" t="s">
        <v>208</v>
      </c>
      <c r="B2" s="424"/>
      <c r="C2" s="424"/>
      <c r="D2" s="424"/>
      <c r="E2" s="424"/>
      <c r="F2" s="424"/>
      <c r="G2" s="424"/>
      <c r="H2" s="424"/>
      <c r="I2" s="424"/>
      <c r="J2" s="424"/>
      <c r="K2" s="39" t="s">
        <v>14</v>
      </c>
      <c r="L2" s="7"/>
      <c r="M2" s="7"/>
      <c r="N2" s="7"/>
      <c r="O2" s="7"/>
      <c r="P2" s="7"/>
      <c r="Q2" s="7"/>
      <c r="R2" s="7"/>
    </row>
    <row r="3" spans="1:18" x14ac:dyDescent="0.2">
      <c r="A3" s="420" t="s">
        <v>214</v>
      </c>
      <c r="B3" s="420"/>
      <c r="C3" s="420"/>
      <c r="D3" s="420"/>
      <c r="E3" s="420"/>
      <c r="F3" s="420"/>
      <c r="G3" s="420"/>
      <c r="H3" s="420"/>
      <c r="I3" s="420"/>
      <c r="J3" s="420"/>
      <c r="K3" s="39" t="s">
        <v>14</v>
      </c>
      <c r="L3" s="112"/>
      <c r="M3" s="112"/>
      <c r="N3" s="112"/>
      <c r="O3" s="112"/>
      <c r="P3" s="112"/>
      <c r="Q3" s="112"/>
      <c r="R3" s="112"/>
    </row>
    <row r="4" spans="1:18" x14ac:dyDescent="0.2">
      <c r="A4" s="425" t="s">
        <v>2</v>
      </c>
      <c r="B4" s="425"/>
      <c r="C4" s="425"/>
      <c r="D4" s="425"/>
      <c r="E4" s="425"/>
      <c r="F4" s="425"/>
      <c r="G4" s="425"/>
      <c r="H4" s="425"/>
      <c r="I4" s="425"/>
      <c r="J4" s="425"/>
      <c r="K4" s="39" t="s">
        <v>14</v>
      </c>
      <c r="L4" s="111"/>
      <c r="M4" s="111"/>
      <c r="N4" s="111"/>
      <c r="O4" s="111"/>
      <c r="P4" s="111"/>
      <c r="Q4" s="111"/>
      <c r="R4" s="111"/>
    </row>
    <row r="5" spans="1:18" x14ac:dyDescent="0.2">
      <c r="A5" s="425"/>
      <c r="B5" s="425"/>
      <c r="C5" s="425"/>
      <c r="D5" s="425"/>
      <c r="E5" s="425"/>
      <c r="F5" s="425"/>
      <c r="G5" s="425"/>
      <c r="H5" s="425"/>
      <c r="I5" s="425"/>
      <c r="J5" s="425"/>
      <c r="K5" s="39" t="s">
        <v>14</v>
      </c>
      <c r="L5" s="111"/>
      <c r="M5" s="111"/>
      <c r="N5" s="111"/>
      <c r="O5" s="111"/>
      <c r="P5" s="111"/>
      <c r="Q5" s="111"/>
      <c r="R5" s="111"/>
    </row>
    <row r="6" spans="1:18" ht="15" thickBot="1" x14ac:dyDescent="0.25">
      <c r="A6" s="425"/>
      <c r="B6" s="425"/>
      <c r="C6" s="425"/>
      <c r="D6" s="425"/>
      <c r="E6" s="425"/>
      <c r="F6" s="425"/>
      <c r="G6" s="425"/>
      <c r="H6" s="425"/>
      <c r="I6" s="425"/>
      <c r="J6" s="425"/>
      <c r="K6" s="39" t="s">
        <v>14</v>
      </c>
      <c r="L6" s="111"/>
      <c r="M6" s="111"/>
      <c r="N6" s="111"/>
      <c r="O6" s="111"/>
      <c r="P6" s="111"/>
      <c r="Q6" s="111"/>
      <c r="R6" s="111"/>
    </row>
    <row r="7" spans="1:18" ht="48" customHeight="1" x14ac:dyDescent="0.2">
      <c r="A7" s="450" t="s">
        <v>59</v>
      </c>
      <c r="B7" s="537" t="s">
        <v>202</v>
      </c>
      <c r="C7" s="538"/>
      <c r="D7" s="537" t="s">
        <v>203</v>
      </c>
      <c r="E7" s="538"/>
      <c r="F7" s="539" t="s">
        <v>174</v>
      </c>
      <c r="G7" s="540"/>
      <c r="H7" s="540"/>
      <c r="I7" s="540"/>
      <c r="J7" s="541"/>
      <c r="K7" s="39" t="s">
        <v>14</v>
      </c>
    </row>
    <row r="8" spans="1:18" ht="28.5" x14ac:dyDescent="0.2">
      <c r="A8" s="452"/>
      <c r="B8" s="156" t="s">
        <v>3</v>
      </c>
      <c r="C8" s="156" t="s">
        <v>55</v>
      </c>
      <c r="D8" s="156" t="s">
        <v>3</v>
      </c>
      <c r="E8" s="156" t="s">
        <v>55</v>
      </c>
      <c r="F8" s="156" t="s">
        <v>58</v>
      </c>
      <c r="G8" s="156" t="s">
        <v>23</v>
      </c>
      <c r="H8" s="156" t="s">
        <v>27</v>
      </c>
      <c r="I8" s="156" t="s">
        <v>77</v>
      </c>
      <c r="J8" s="155" t="s">
        <v>78</v>
      </c>
      <c r="K8" s="39" t="s">
        <v>14</v>
      </c>
    </row>
    <row r="9" spans="1:18" x14ac:dyDescent="0.2">
      <c r="A9" s="233" t="s">
        <v>75</v>
      </c>
      <c r="B9" s="146">
        <v>2</v>
      </c>
      <c r="C9" s="146">
        <v>0</v>
      </c>
      <c r="D9" s="146">
        <f t="shared" ref="D9:D29" si="0">B9</f>
        <v>2</v>
      </c>
      <c r="E9" s="146">
        <v>0</v>
      </c>
      <c r="F9" s="146">
        <v>0</v>
      </c>
      <c r="G9" s="146">
        <v>0</v>
      </c>
      <c r="H9" s="146">
        <v>0</v>
      </c>
      <c r="I9" s="146">
        <f t="shared" ref="I9:I29" si="1">D9+F9+G9+H9</f>
        <v>2</v>
      </c>
      <c r="J9" s="145">
        <v>0</v>
      </c>
      <c r="K9" s="39" t="s">
        <v>14</v>
      </c>
    </row>
    <row r="10" spans="1:18" x14ac:dyDescent="0.2">
      <c r="A10" s="233" t="s">
        <v>60</v>
      </c>
      <c r="B10" s="146">
        <v>96</v>
      </c>
      <c r="C10" s="146">
        <v>0</v>
      </c>
      <c r="D10" s="146">
        <f t="shared" si="0"/>
        <v>96</v>
      </c>
      <c r="E10" s="146">
        <v>0</v>
      </c>
      <c r="F10" s="146">
        <v>0</v>
      </c>
      <c r="G10" s="146">
        <v>0</v>
      </c>
      <c r="H10" s="146">
        <v>0</v>
      </c>
      <c r="I10" s="146">
        <f t="shared" si="1"/>
        <v>96</v>
      </c>
      <c r="J10" s="145">
        <v>0</v>
      </c>
      <c r="K10" s="39" t="s">
        <v>14</v>
      </c>
    </row>
    <row r="11" spans="1:18" x14ac:dyDescent="0.2">
      <c r="A11" s="234" t="s">
        <v>61</v>
      </c>
      <c r="B11" s="103">
        <v>11</v>
      </c>
      <c r="C11" s="103">
        <v>0</v>
      </c>
      <c r="D11" s="103">
        <f t="shared" si="0"/>
        <v>11</v>
      </c>
      <c r="E11" s="103">
        <v>0</v>
      </c>
      <c r="F11" s="103">
        <v>0</v>
      </c>
      <c r="G11" s="103">
        <v>0</v>
      </c>
      <c r="H11" s="103">
        <v>0</v>
      </c>
      <c r="I11" s="103">
        <f t="shared" si="1"/>
        <v>11</v>
      </c>
      <c r="J11" s="100">
        <v>0</v>
      </c>
      <c r="K11" s="39" t="s">
        <v>14</v>
      </c>
    </row>
    <row r="12" spans="1:18" x14ac:dyDescent="0.2">
      <c r="A12" s="234" t="s">
        <v>62</v>
      </c>
      <c r="B12" s="103">
        <v>272</v>
      </c>
      <c r="C12" s="103">
        <v>0</v>
      </c>
      <c r="D12" s="103">
        <f t="shared" si="0"/>
        <v>272</v>
      </c>
      <c r="E12" s="103">
        <v>0</v>
      </c>
      <c r="F12" s="103">
        <v>0</v>
      </c>
      <c r="G12" s="103">
        <v>0</v>
      </c>
      <c r="H12" s="103">
        <v>0</v>
      </c>
      <c r="I12" s="103">
        <f t="shared" si="1"/>
        <v>272</v>
      </c>
      <c r="J12" s="100">
        <v>0</v>
      </c>
      <c r="K12" s="39" t="s">
        <v>14</v>
      </c>
    </row>
    <row r="13" spans="1:18" x14ac:dyDescent="0.2">
      <c r="A13" s="234" t="s">
        <v>270</v>
      </c>
      <c r="B13" s="103">
        <v>3</v>
      </c>
      <c r="C13" s="103">
        <v>0</v>
      </c>
      <c r="D13" s="103">
        <f t="shared" si="0"/>
        <v>3</v>
      </c>
      <c r="E13" s="103">
        <v>0</v>
      </c>
      <c r="F13" s="103">
        <v>0</v>
      </c>
      <c r="G13" s="103">
        <v>0</v>
      </c>
      <c r="H13" s="103">
        <v>0</v>
      </c>
      <c r="I13" s="103">
        <f t="shared" si="1"/>
        <v>3</v>
      </c>
      <c r="J13" s="100">
        <v>0</v>
      </c>
      <c r="K13" s="39" t="s">
        <v>14</v>
      </c>
    </row>
    <row r="14" spans="1:18" x14ac:dyDescent="0.2">
      <c r="A14" s="234" t="s">
        <v>63</v>
      </c>
      <c r="B14" s="103">
        <v>5</v>
      </c>
      <c r="C14" s="103">
        <v>0</v>
      </c>
      <c r="D14" s="103">
        <f t="shared" si="0"/>
        <v>5</v>
      </c>
      <c r="E14" s="103">
        <v>0</v>
      </c>
      <c r="F14" s="103">
        <v>0</v>
      </c>
      <c r="G14" s="103">
        <v>0</v>
      </c>
      <c r="H14" s="103">
        <v>0</v>
      </c>
      <c r="I14" s="103">
        <f t="shared" si="1"/>
        <v>5</v>
      </c>
      <c r="J14" s="100">
        <v>0</v>
      </c>
      <c r="K14" s="39" t="s">
        <v>14</v>
      </c>
    </row>
    <row r="15" spans="1:18" x14ac:dyDescent="0.2">
      <c r="A15" s="234" t="s">
        <v>271</v>
      </c>
      <c r="B15" s="103">
        <v>12</v>
      </c>
      <c r="C15" s="103">
        <v>0</v>
      </c>
      <c r="D15" s="103">
        <f t="shared" si="0"/>
        <v>12</v>
      </c>
      <c r="E15" s="103">
        <v>0</v>
      </c>
      <c r="F15" s="103">
        <v>0</v>
      </c>
      <c r="G15" s="103">
        <v>0</v>
      </c>
      <c r="H15" s="103">
        <v>0</v>
      </c>
      <c r="I15" s="103">
        <f t="shared" si="1"/>
        <v>12</v>
      </c>
      <c r="J15" s="100">
        <v>0</v>
      </c>
      <c r="K15" s="39" t="s">
        <v>14</v>
      </c>
    </row>
    <row r="16" spans="1:18" x14ac:dyDescent="0.2">
      <c r="A16" s="234" t="s">
        <v>272</v>
      </c>
      <c r="B16" s="103">
        <v>2</v>
      </c>
      <c r="C16" s="103">
        <v>0</v>
      </c>
      <c r="D16" s="103">
        <f t="shared" si="0"/>
        <v>2</v>
      </c>
      <c r="E16" s="103">
        <v>0</v>
      </c>
      <c r="F16" s="103">
        <v>0</v>
      </c>
      <c r="G16" s="103">
        <v>0</v>
      </c>
      <c r="H16" s="103">
        <v>0</v>
      </c>
      <c r="I16" s="103">
        <f t="shared" si="1"/>
        <v>2</v>
      </c>
      <c r="J16" s="100">
        <v>0</v>
      </c>
      <c r="K16" s="39" t="s">
        <v>14</v>
      </c>
    </row>
    <row r="17" spans="1:11" x14ac:dyDescent="0.2">
      <c r="A17" s="234" t="s">
        <v>64</v>
      </c>
      <c r="B17" s="103">
        <v>25</v>
      </c>
      <c r="C17" s="103">
        <v>0</v>
      </c>
      <c r="D17" s="103">
        <f t="shared" si="0"/>
        <v>25</v>
      </c>
      <c r="E17" s="103">
        <v>0</v>
      </c>
      <c r="F17" s="103">
        <v>0</v>
      </c>
      <c r="G17" s="103">
        <v>0</v>
      </c>
      <c r="H17" s="103">
        <v>0</v>
      </c>
      <c r="I17" s="103">
        <f t="shared" si="1"/>
        <v>25</v>
      </c>
      <c r="J17" s="100">
        <v>0</v>
      </c>
      <c r="K17" s="39" t="s">
        <v>14</v>
      </c>
    </row>
    <row r="18" spans="1:11" x14ac:dyDescent="0.2">
      <c r="A18" s="234" t="s">
        <v>65</v>
      </c>
      <c r="B18" s="103">
        <v>14</v>
      </c>
      <c r="C18" s="103">
        <v>0</v>
      </c>
      <c r="D18" s="103">
        <f t="shared" si="0"/>
        <v>14</v>
      </c>
      <c r="E18" s="103">
        <v>0</v>
      </c>
      <c r="F18" s="103">
        <v>0</v>
      </c>
      <c r="G18" s="103">
        <v>0</v>
      </c>
      <c r="H18" s="103">
        <v>0</v>
      </c>
      <c r="I18" s="103">
        <f t="shared" si="1"/>
        <v>14</v>
      </c>
      <c r="J18" s="100">
        <v>0</v>
      </c>
      <c r="K18" s="39" t="s">
        <v>14</v>
      </c>
    </row>
    <row r="19" spans="1:11" x14ac:dyDescent="0.2">
      <c r="A19" s="234" t="s">
        <v>66</v>
      </c>
      <c r="B19" s="103">
        <v>1</v>
      </c>
      <c r="C19" s="103">
        <v>0</v>
      </c>
      <c r="D19" s="103">
        <f t="shared" si="0"/>
        <v>1</v>
      </c>
      <c r="E19" s="103">
        <v>0</v>
      </c>
      <c r="F19" s="103">
        <v>0</v>
      </c>
      <c r="G19" s="103">
        <v>0</v>
      </c>
      <c r="H19" s="103">
        <v>0</v>
      </c>
      <c r="I19" s="103">
        <f t="shared" si="1"/>
        <v>1</v>
      </c>
      <c r="J19" s="100">
        <v>0</v>
      </c>
      <c r="K19" s="39" t="s">
        <v>14</v>
      </c>
    </row>
    <row r="20" spans="1:11" x14ac:dyDescent="0.2">
      <c r="A20" s="234" t="s">
        <v>67</v>
      </c>
      <c r="B20" s="103">
        <v>1</v>
      </c>
      <c r="C20" s="103">
        <v>0</v>
      </c>
      <c r="D20" s="103">
        <f t="shared" si="0"/>
        <v>1</v>
      </c>
      <c r="E20" s="103">
        <v>0</v>
      </c>
      <c r="F20" s="103">
        <v>0</v>
      </c>
      <c r="G20" s="103">
        <v>0</v>
      </c>
      <c r="H20" s="103">
        <v>0</v>
      </c>
      <c r="I20" s="103">
        <f t="shared" si="1"/>
        <v>1</v>
      </c>
      <c r="J20" s="100">
        <v>0</v>
      </c>
      <c r="K20" s="39" t="s">
        <v>14</v>
      </c>
    </row>
    <row r="21" spans="1:11" x14ac:dyDescent="0.2">
      <c r="A21" s="234" t="s">
        <v>263</v>
      </c>
      <c r="B21" s="103">
        <v>5</v>
      </c>
      <c r="C21" s="103">
        <v>0</v>
      </c>
      <c r="D21" s="103">
        <f t="shared" si="0"/>
        <v>5</v>
      </c>
      <c r="E21" s="103">
        <v>0</v>
      </c>
      <c r="F21" s="103">
        <v>0</v>
      </c>
      <c r="G21" s="103">
        <v>0</v>
      </c>
      <c r="H21" s="103">
        <v>0</v>
      </c>
      <c r="I21" s="103">
        <f t="shared" si="1"/>
        <v>5</v>
      </c>
      <c r="J21" s="100">
        <v>0</v>
      </c>
      <c r="K21" s="39" t="s">
        <v>14</v>
      </c>
    </row>
    <row r="22" spans="1:11" x14ac:dyDescent="0.2">
      <c r="A22" s="234" t="s">
        <v>264</v>
      </c>
      <c r="B22" s="103">
        <v>26</v>
      </c>
      <c r="C22" s="103">
        <v>0</v>
      </c>
      <c r="D22" s="103">
        <f t="shared" si="0"/>
        <v>26</v>
      </c>
      <c r="E22" s="103">
        <v>0</v>
      </c>
      <c r="F22" s="103">
        <v>0</v>
      </c>
      <c r="G22" s="103">
        <v>0</v>
      </c>
      <c r="H22" s="103">
        <v>0</v>
      </c>
      <c r="I22" s="103">
        <f t="shared" si="1"/>
        <v>26</v>
      </c>
      <c r="J22" s="100">
        <v>0</v>
      </c>
      <c r="K22" s="39" t="s">
        <v>14</v>
      </c>
    </row>
    <row r="23" spans="1:11" x14ac:dyDescent="0.2">
      <c r="A23" s="234" t="s">
        <v>68</v>
      </c>
      <c r="B23" s="103">
        <v>4</v>
      </c>
      <c r="C23" s="103">
        <v>0</v>
      </c>
      <c r="D23" s="103">
        <f t="shared" si="0"/>
        <v>4</v>
      </c>
      <c r="E23" s="103">
        <v>0</v>
      </c>
      <c r="F23" s="103">
        <v>0</v>
      </c>
      <c r="G23" s="103">
        <v>0</v>
      </c>
      <c r="H23" s="103">
        <v>0</v>
      </c>
      <c r="I23" s="103">
        <f t="shared" si="1"/>
        <v>4</v>
      </c>
      <c r="J23" s="100">
        <v>0</v>
      </c>
      <c r="K23" s="39" t="s">
        <v>14</v>
      </c>
    </row>
    <row r="24" spans="1:11" x14ac:dyDescent="0.2">
      <c r="A24" s="234" t="s">
        <v>265</v>
      </c>
      <c r="B24" s="103">
        <v>1</v>
      </c>
      <c r="C24" s="103">
        <v>0</v>
      </c>
      <c r="D24" s="103">
        <f t="shared" si="0"/>
        <v>1</v>
      </c>
      <c r="E24" s="103">
        <v>0</v>
      </c>
      <c r="F24" s="103">
        <v>0</v>
      </c>
      <c r="G24" s="103">
        <v>0</v>
      </c>
      <c r="H24" s="103">
        <v>0</v>
      </c>
      <c r="I24" s="103">
        <f t="shared" si="1"/>
        <v>1</v>
      </c>
      <c r="J24" s="100">
        <v>0</v>
      </c>
      <c r="K24" s="39" t="s">
        <v>14</v>
      </c>
    </row>
    <row r="25" spans="1:11" x14ac:dyDescent="0.2">
      <c r="A25" s="234" t="s">
        <v>266</v>
      </c>
      <c r="B25" s="103">
        <v>2</v>
      </c>
      <c r="C25" s="103">
        <v>0</v>
      </c>
      <c r="D25" s="103">
        <f t="shared" si="0"/>
        <v>2</v>
      </c>
      <c r="E25" s="103">
        <v>0</v>
      </c>
      <c r="F25" s="103">
        <v>0</v>
      </c>
      <c r="G25" s="103">
        <v>0</v>
      </c>
      <c r="H25" s="103">
        <v>0</v>
      </c>
      <c r="I25" s="103">
        <f t="shared" si="1"/>
        <v>2</v>
      </c>
      <c r="J25" s="100">
        <v>0</v>
      </c>
      <c r="K25" s="39" t="s">
        <v>14</v>
      </c>
    </row>
    <row r="26" spans="1:11" x14ac:dyDescent="0.2">
      <c r="A26" s="234" t="s">
        <v>273</v>
      </c>
      <c r="B26" s="103">
        <v>626</v>
      </c>
      <c r="C26" s="103">
        <v>0</v>
      </c>
      <c r="D26" s="103">
        <f t="shared" si="0"/>
        <v>626</v>
      </c>
      <c r="E26" s="103">
        <v>0</v>
      </c>
      <c r="F26" s="103">
        <v>0</v>
      </c>
      <c r="G26" s="103">
        <v>0</v>
      </c>
      <c r="H26" s="103">
        <v>0</v>
      </c>
      <c r="I26" s="103">
        <f t="shared" si="1"/>
        <v>626</v>
      </c>
      <c r="J26" s="100">
        <v>0</v>
      </c>
      <c r="K26" s="39" t="s">
        <v>14</v>
      </c>
    </row>
    <row r="27" spans="1:11" x14ac:dyDescent="0.2">
      <c r="A27" s="234" t="s">
        <v>70</v>
      </c>
      <c r="B27" s="103">
        <v>68</v>
      </c>
      <c r="C27" s="103">
        <v>0</v>
      </c>
      <c r="D27" s="103">
        <f t="shared" si="0"/>
        <v>68</v>
      </c>
      <c r="E27" s="103">
        <v>0</v>
      </c>
      <c r="F27" s="103">
        <v>0</v>
      </c>
      <c r="G27" s="103">
        <v>0</v>
      </c>
      <c r="H27" s="103">
        <v>0</v>
      </c>
      <c r="I27" s="103">
        <f t="shared" si="1"/>
        <v>68</v>
      </c>
      <c r="J27" s="100">
        <v>0</v>
      </c>
      <c r="K27" s="39" t="s">
        <v>14</v>
      </c>
    </row>
    <row r="28" spans="1:11" x14ac:dyDescent="0.2">
      <c r="A28" s="234" t="s">
        <v>71</v>
      </c>
      <c r="B28" s="103">
        <v>291</v>
      </c>
      <c r="C28" s="103">
        <v>0</v>
      </c>
      <c r="D28" s="103">
        <f t="shared" si="0"/>
        <v>291</v>
      </c>
      <c r="E28" s="103">
        <v>0</v>
      </c>
      <c r="F28" s="103">
        <v>0</v>
      </c>
      <c r="G28" s="103">
        <v>0</v>
      </c>
      <c r="H28" s="103">
        <v>0</v>
      </c>
      <c r="I28" s="103">
        <f t="shared" si="1"/>
        <v>291</v>
      </c>
      <c r="J28" s="100">
        <v>0</v>
      </c>
      <c r="K28" s="39" t="s">
        <v>14</v>
      </c>
    </row>
    <row r="29" spans="1:11" x14ac:dyDescent="0.2">
      <c r="A29" s="234" t="s">
        <v>74</v>
      </c>
      <c r="B29" s="103">
        <v>30</v>
      </c>
      <c r="C29" s="103">
        <v>0</v>
      </c>
      <c r="D29" s="103">
        <f t="shared" si="0"/>
        <v>30</v>
      </c>
      <c r="E29" s="103">
        <v>0</v>
      </c>
      <c r="F29" s="103">
        <v>0</v>
      </c>
      <c r="G29" s="103">
        <v>0</v>
      </c>
      <c r="H29" s="103">
        <v>0</v>
      </c>
      <c r="I29" s="103">
        <f t="shared" si="1"/>
        <v>30</v>
      </c>
      <c r="J29" s="100">
        <v>0</v>
      </c>
      <c r="K29" s="39" t="s">
        <v>14</v>
      </c>
    </row>
    <row r="30" spans="1:11" ht="15" x14ac:dyDescent="0.25">
      <c r="A30" s="40" t="s">
        <v>17</v>
      </c>
      <c r="B30" s="82">
        <f t="shared" ref="B30:J30" si="2">SUM(B9:B29)</f>
        <v>1497</v>
      </c>
      <c r="C30" s="82">
        <f t="shared" si="2"/>
        <v>0</v>
      </c>
      <c r="D30" s="82">
        <f t="shared" si="2"/>
        <v>1497</v>
      </c>
      <c r="E30" s="82">
        <f t="shared" si="2"/>
        <v>0</v>
      </c>
      <c r="F30" s="82">
        <f t="shared" si="2"/>
        <v>0</v>
      </c>
      <c r="G30" s="82">
        <f t="shared" si="2"/>
        <v>0</v>
      </c>
      <c r="H30" s="82">
        <f t="shared" si="2"/>
        <v>0</v>
      </c>
      <c r="I30" s="82">
        <f t="shared" si="2"/>
        <v>1497</v>
      </c>
      <c r="J30" s="83">
        <f t="shared" si="2"/>
        <v>0</v>
      </c>
      <c r="K30" s="39" t="s">
        <v>14</v>
      </c>
    </row>
    <row r="31" spans="1:11" x14ac:dyDescent="0.2">
      <c r="A31" s="235" t="s">
        <v>79</v>
      </c>
      <c r="B31" s="146">
        <v>332</v>
      </c>
      <c r="C31" s="146">
        <v>0</v>
      </c>
      <c r="D31" s="146">
        <f>B31</f>
        <v>332</v>
      </c>
      <c r="E31" s="146">
        <v>0</v>
      </c>
      <c r="F31" s="146">
        <v>0</v>
      </c>
      <c r="G31" s="146">
        <v>0</v>
      </c>
      <c r="H31" s="146">
        <f>SUM(H10:H30)</f>
        <v>0</v>
      </c>
      <c r="I31" s="146">
        <f>D31+F31+G31+H31</f>
        <v>332</v>
      </c>
      <c r="J31" s="145">
        <v>0</v>
      </c>
      <c r="K31" s="39" t="s">
        <v>14</v>
      </c>
    </row>
    <row r="32" spans="1:11" x14ac:dyDescent="0.2">
      <c r="A32" s="236" t="s">
        <v>80</v>
      </c>
      <c r="B32" s="103">
        <v>1154</v>
      </c>
      <c r="C32" s="103">
        <v>0</v>
      </c>
      <c r="D32" s="103">
        <f>B32</f>
        <v>1154</v>
      </c>
      <c r="E32" s="103">
        <v>0</v>
      </c>
      <c r="F32" s="103">
        <v>0</v>
      </c>
      <c r="G32" s="103">
        <v>0</v>
      </c>
      <c r="H32" s="103">
        <f>SUM(H11:H31)</f>
        <v>0</v>
      </c>
      <c r="I32" s="103">
        <f>D32+F32+G32+H32</f>
        <v>1154</v>
      </c>
      <c r="J32" s="100">
        <v>0</v>
      </c>
      <c r="K32" s="39" t="s">
        <v>14</v>
      </c>
    </row>
    <row r="33" spans="1:11" x14ac:dyDescent="0.2">
      <c r="A33" s="236" t="s">
        <v>81</v>
      </c>
      <c r="B33" s="103">
        <v>11</v>
      </c>
      <c r="C33" s="103">
        <v>0</v>
      </c>
      <c r="D33" s="103">
        <f>B33</f>
        <v>11</v>
      </c>
      <c r="E33" s="103">
        <v>0</v>
      </c>
      <c r="F33" s="103">
        <v>0</v>
      </c>
      <c r="G33" s="103">
        <v>0</v>
      </c>
      <c r="H33" s="103">
        <f>SUM(H12:H32)</f>
        <v>0</v>
      </c>
      <c r="I33" s="103">
        <f>D33+F33+G33+H33</f>
        <v>11</v>
      </c>
      <c r="J33" s="100">
        <v>0</v>
      </c>
      <c r="K33" s="39" t="s">
        <v>14</v>
      </c>
    </row>
    <row r="34" spans="1:11" ht="15.75" thickBot="1" x14ac:dyDescent="0.3">
      <c r="A34" s="404" t="s">
        <v>17</v>
      </c>
      <c r="B34" s="13">
        <f t="shared" ref="B34:J34" si="3">SUM(B31:B33)</f>
        <v>1497</v>
      </c>
      <c r="C34" s="13">
        <f t="shared" si="3"/>
        <v>0</v>
      </c>
      <c r="D34" s="13">
        <f t="shared" si="3"/>
        <v>1497</v>
      </c>
      <c r="E34" s="13">
        <f t="shared" si="3"/>
        <v>0</v>
      </c>
      <c r="F34" s="13">
        <f t="shared" si="3"/>
        <v>0</v>
      </c>
      <c r="G34" s="13">
        <f t="shared" si="3"/>
        <v>0</v>
      </c>
      <c r="H34" s="13">
        <f t="shared" si="3"/>
        <v>0</v>
      </c>
      <c r="I34" s="13">
        <f t="shared" si="3"/>
        <v>1497</v>
      </c>
      <c r="J34" s="85">
        <f t="shared" si="3"/>
        <v>0</v>
      </c>
      <c r="K34" s="39" t="s">
        <v>14</v>
      </c>
    </row>
    <row r="35" spans="1:11" x14ac:dyDescent="0.2">
      <c r="K35" s="39" t="s">
        <v>15</v>
      </c>
    </row>
  </sheetData>
  <mergeCells count="10">
    <mergeCell ref="A7:A8"/>
    <mergeCell ref="B7:C7"/>
    <mergeCell ref="D7:E7"/>
    <mergeCell ref="F7:J7"/>
    <mergeCell ref="A1:J1"/>
    <mergeCell ref="A2:J2"/>
    <mergeCell ref="A3:J3"/>
    <mergeCell ref="A4:J4"/>
    <mergeCell ref="A5:J5"/>
    <mergeCell ref="A6:J6"/>
  </mergeCells>
  <printOptions horizontalCentered="1"/>
  <pageMargins left="0.7" right="0.7" top="1.1000000000000001" bottom="0.8" header="0.8" footer="0.6"/>
  <pageSetup scale="71" orientation="landscape" r:id="rId1"/>
  <headerFooter>
    <oddHeader>&amp;L&amp;"Arial,Bold"&amp;12I. Detail of Permanent Positions by Category</oddHeader>
    <oddFooter>&amp;C&amp;"Arial,Regular"Exhibit I - Details of Permanent Positions by Category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view="pageBreakPreview" zoomScale="80" zoomScaleNormal="100" zoomScaleSheetLayoutView="80" workbookViewId="0">
      <selection activeCell="A81" sqref="A81:E83"/>
    </sheetView>
  </sheetViews>
  <sheetFormatPr defaultRowHeight="14.25" x14ac:dyDescent="0.2"/>
  <cols>
    <col min="1" max="1" width="63.5703125" style="213" customWidth="1"/>
    <col min="2" max="2" width="8.7109375" style="213" customWidth="1"/>
    <col min="3" max="3" width="12.7109375" style="213" customWidth="1"/>
    <col min="4" max="4" width="8.7109375" style="213" customWidth="1"/>
    <col min="5" max="5" width="12.7109375" style="213" customWidth="1"/>
    <col min="6" max="6" width="14" style="231" bestFit="1" customWidth="1"/>
    <col min="7" max="7" width="4.5703125" style="213" customWidth="1"/>
    <col min="8" max="8" width="8.28515625" style="213" customWidth="1"/>
    <col min="9" max="9" width="12.7109375" style="213" customWidth="1"/>
    <col min="10" max="11" width="8.28515625" style="213" customWidth="1"/>
    <col min="12" max="12" width="12.7109375" style="213" customWidth="1"/>
    <col min="13" max="16384" width="9.140625" style="213"/>
  </cols>
  <sheetData>
    <row r="1" spans="1:12" ht="18" x14ac:dyDescent="0.25">
      <c r="A1" s="552" t="s">
        <v>114</v>
      </c>
      <c r="B1" s="552"/>
      <c r="C1" s="552"/>
      <c r="D1" s="552"/>
      <c r="E1" s="552"/>
      <c r="F1" s="211" t="s">
        <v>14</v>
      </c>
      <c r="G1" s="212"/>
      <c r="H1" s="212"/>
      <c r="I1" s="212"/>
      <c r="J1" s="212"/>
      <c r="K1" s="212"/>
      <c r="L1" s="212"/>
    </row>
    <row r="2" spans="1:12" ht="15" x14ac:dyDescent="0.2">
      <c r="A2" s="553" t="s">
        <v>208</v>
      </c>
      <c r="B2" s="553"/>
      <c r="C2" s="553"/>
      <c r="D2" s="553"/>
      <c r="E2" s="553"/>
      <c r="F2" s="211" t="s">
        <v>14</v>
      </c>
      <c r="G2" s="214"/>
      <c r="H2" s="214"/>
      <c r="I2" s="214"/>
      <c r="J2" s="214"/>
      <c r="K2" s="214"/>
      <c r="L2" s="214"/>
    </row>
    <row r="3" spans="1:12" x14ac:dyDescent="0.2">
      <c r="A3" s="554" t="s">
        <v>1</v>
      </c>
      <c r="B3" s="554"/>
      <c r="C3" s="554"/>
      <c r="D3" s="554"/>
      <c r="E3" s="554"/>
      <c r="F3" s="211" t="s">
        <v>14</v>
      </c>
      <c r="G3" s="215"/>
      <c r="H3" s="215"/>
      <c r="I3" s="215"/>
      <c r="J3" s="215"/>
      <c r="K3" s="215"/>
      <c r="L3" s="215"/>
    </row>
    <row r="4" spans="1:12" x14ac:dyDescent="0.2">
      <c r="A4" s="555" t="s">
        <v>2</v>
      </c>
      <c r="B4" s="555"/>
      <c r="C4" s="555"/>
      <c r="D4" s="555"/>
      <c r="E4" s="555"/>
      <c r="F4" s="211" t="s">
        <v>14</v>
      </c>
      <c r="G4" s="216"/>
      <c r="H4" s="216"/>
      <c r="I4" s="216"/>
      <c r="J4" s="216"/>
      <c r="K4" s="216"/>
      <c r="L4" s="216"/>
    </row>
    <row r="5" spans="1:12" x14ac:dyDescent="0.2">
      <c r="A5" s="555"/>
      <c r="B5" s="555"/>
      <c r="C5" s="555"/>
      <c r="D5" s="555"/>
      <c r="E5" s="555"/>
      <c r="F5" s="211" t="s">
        <v>14</v>
      </c>
      <c r="G5" s="216"/>
      <c r="H5" s="216"/>
      <c r="I5" s="216"/>
      <c r="J5" s="216"/>
      <c r="K5" s="216"/>
      <c r="L5" s="216"/>
    </row>
    <row r="6" spans="1:12" ht="15" x14ac:dyDescent="0.2">
      <c r="A6" s="542" t="s">
        <v>115</v>
      </c>
      <c r="B6" s="545" t="s">
        <v>223</v>
      </c>
      <c r="C6" s="546"/>
      <c r="D6" s="545" t="s">
        <v>224</v>
      </c>
      <c r="E6" s="547"/>
      <c r="F6" s="211" t="s">
        <v>14</v>
      </c>
    </row>
    <row r="7" spans="1:12" ht="61.5" customHeight="1" x14ac:dyDescent="0.2">
      <c r="A7" s="543"/>
      <c r="B7" s="545" t="s">
        <v>211</v>
      </c>
      <c r="C7" s="547"/>
      <c r="D7" s="545" t="s">
        <v>211</v>
      </c>
      <c r="E7" s="547"/>
      <c r="F7" s="211" t="s">
        <v>14</v>
      </c>
    </row>
    <row r="8" spans="1:12" ht="28.5" x14ac:dyDescent="0.2">
      <c r="A8" s="544"/>
      <c r="B8" s="217" t="s">
        <v>3</v>
      </c>
      <c r="C8" s="217" t="s">
        <v>4</v>
      </c>
      <c r="D8" s="217" t="s">
        <v>3</v>
      </c>
      <c r="E8" s="217" t="s">
        <v>4</v>
      </c>
      <c r="F8" s="211" t="s">
        <v>14</v>
      </c>
    </row>
    <row r="9" spans="1:12" x14ac:dyDescent="0.2">
      <c r="A9" s="218" t="s">
        <v>116</v>
      </c>
      <c r="B9" s="219">
        <v>0</v>
      </c>
      <c r="C9" s="219">
        <v>0</v>
      </c>
      <c r="D9" s="219">
        <v>0</v>
      </c>
      <c r="E9" s="219">
        <v>0</v>
      </c>
      <c r="F9" s="211" t="s">
        <v>14</v>
      </c>
    </row>
    <row r="10" spans="1:12" x14ac:dyDescent="0.2">
      <c r="A10" s="220" t="s">
        <v>117</v>
      </c>
      <c r="B10" s="221">
        <v>0</v>
      </c>
      <c r="C10" s="221">
        <v>0</v>
      </c>
      <c r="D10" s="221">
        <v>0</v>
      </c>
      <c r="E10" s="221">
        <v>0</v>
      </c>
      <c r="F10" s="211" t="s">
        <v>14</v>
      </c>
    </row>
    <row r="11" spans="1:12" x14ac:dyDescent="0.2">
      <c r="A11" s="220" t="s">
        <v>118</v>
      </c>
      <c r="B11" s="221">
        <v>0</v>
      </c>
      <c r="C11" s="221">
        <v>0</v>
      </c>
      <c r="D11" s="221">
        <v>0</v>
      </c>
      <c r="E11" s="221">
        <v>0</v>
      </c>
      <c r="F11" s="211" t="s">
        <v>14</v>
      </c>
    </row>
    <row r="12" spans="1:12" x14ac:dyDescent="0.2">
      <c r="A12" s="220" t="s">
        <v>119</v>
      </c>
      <c r="B12" s="221">
        <v>0</v>
      </c>
      <c r="C12" s="221">
        <v>0</v>
      </c>
      <c r="D12" s="221">
        <v>0</v>
      </c>
      <c r="E12" s="221">
        <v>0</v>
      </c>
      <c r="F12" s="211" t="s">
        <v>14</v>
      </c>
    </row>
    <row r="13" spans="1:12" x14ac:dyDescent="0.2">
      <c r="A13" s="220" t="s">
        <v>120</v>
      </c>
      <c r="B13" s="221">
        <v>0</v>
      </c>
      <c r="C13" s="221">
        <v>0</v>
      </c>
      <c r="D13" s="221">
        <v>0</v>
      </c>
      <c r="E13" s="221">
        <v>0</v>
      </c>
      <c r="F13" s="211" t="s">
        <v>14</v>
      </c>
    </row>
    <row r="14" spans="1:12" x14ac:dyDescent="0.2">
      <c r="A14" s="220" t="s">
        <v>121</v>
      </c>
      <c r="B14" s="221">
        <v>0</v>
      </c>
      <c r="C14" s="221">
        <v>0</v>
      </c>
      <c r="D14" s="221">
        <v>0</v>
      </c>
      <c r="E14" s="221">
        <v>0</v>
      </c>
      <c r="F14" s="211" t="s">
        <v>14</v>
      </c>
    </row>
    <row r="15" spans="1:12" x14ac:dyDescent="0.2">
      <c r="A15" s="220" t="s">
        <v>122</v>
      </c>
      <c r="B15" s="221">
        <v>0</v>
      </c>
      <c r="C15" s="221">
        <v>0</v>
      </c>
      <c r="D15" s="221">
        <v>0</v>
      </c>
      <c r="E15" s="221">
        <v>0</v>
      </c>
      <c r="F15" s="211" t="s">
        <v>14</v>
      </c>
    </row>
    <row r="16" spans="1:12" x14ac:dyDescent="0.2">
      <c r="A16" s="220" t="s">
        <v>123</v>
      </c>
      <c r="B16" s="221">
        <v>0</v>
      </c>
      <c r="C16" s="221">
        <v>0</v>
      </c>
      <c r="D16" s="221">
        <v>0</v>
      </c>
      <c r="E16" s="221">
        <v>0</v>
      </c>
      <c r="F16" s="211" t="s">
        <v>14</v>
      </c>
    </row>
    <row r="17" spans="1:6" x14ac:dyDescent="0.2">
      <c r="A17" s="220" t="s">
        <v>124</v>
      </c>
      <c r="B17" s="221">
        <v>0</v>
      </c>
      <c r="C17" s="221">
        <v>0</v>
      </c>
      <c r="D17" s="221">
        <v>0</v>
      </c>
      <c r="E17" s="221">
        <v>0</v>
      </c>
      <c r="F17" s="211" t="s">
        <v>14</v>
      </c>
    </row>
    <row r="18" spans="1:6" x14ac:dyDescent="0.2">
      <c r="A18" s="220" t="s">
        <v>125</v>
      </c>
      <c r="B18" s="221">
        <v>0</v>
      </c>
      <c r="C18" s="221">
        <v>0</v>
      </c>
      <c r="D18" s="221">
        <v>0</v>
      </c>
      <c r="E18" s="221">
        <v>0</v>
      </c>
      <c r="F18" s="211" t="s">
        <v>14</v>
      </c>
    </row>
    <row r="19" spans="1:6" x14ac:dyDescent="0.2">
      <c r="A19" s="220" t="s">
        <v>126</v>
      </c>
      <c r="B19" s="221">
        <v>0</v>
      </c>
      <c r="C19" s="221">
        <v>0</v>
      </c>
      <c r="D19" s="221">
        <v>0</v>
      </c>
      <c r="E19" s="221">
        <v>0</v>
      </c>
      <c r="F19" s="211" t="s">
        <v>14</v>
      </c>
    </row>
    <row r="20" spans="1:6" x14ac:dyDescent="0.2">
      <c r="A20" s="222" t="s">
        <v>127</v>
      </c>
      <c r="B20" s="223">
        <v>0</v>
      </c>
      <c r="C20" s="223">
        <v>0</v>
      </c>
      <c r="D20" s="223">
        <v>0</v>
      </c>
      <c r="E20" s="223">
        <v>0</v>
      </c>
      <c r="F20" s="211" t="s">
        <v>14</v>
      </c>
    </row>
    <row r="21" spans="1:6" x14ac:dyDescent="0.2">
      <c r="A21" s="218" t="s">
        <v>128</v>
      </c>
      <c r="B21" s="219">
        <f>SUM(B9:B20)</f>
        <v>0</v>
      </c>
      <c r="C21" s="219">
        <v>0</v>
      </c>
      <c r="D21" s="219">
        <f>SUM(D9:D20)</f>
        <v>0</v>
      </c>
      <c r="E21" s="219">
        <f>SUM(E9:E20)</f>
        <v>0</v>
      </c>
      <c r="F21" s="211" t="s">
        <v>14</v>
      </c>
    </row>
    <row r="22" spans="1:6" x14ac:dyDescent="0.2">
      <c r="A22" s="224" t="s">
        <v>129</v>
      </c>
      <c r="B22" s="221">
        <v>0</v>
      </c>
      <c r="C22" s="221">
        <f>-C21*0.5</f>
        <v>0</v>
      </c>
      <c r="D22" s="221">
        <f>-D21*0.5</f>
        <v>0</v>
      </c>
      <c r="E22" s="221">
        <f>-E21*0.5</f>
        <v>0</v>
      </c>
      <c r="F22" s="211" t="s">
        <v>14</v>
      </c>
    </row>
    <row r="23" spans="1:6" x14ac:dyDescent="0.2">
      <c r="A23" s="220" t="s">
        <v>151</v>
      </c>
      <c r="B23" s="221"/>
      <c r="C23" s="221">
        <v>0</v>
      </c>
      <c r="D23" s="221"/>
      <c r="E23" s="221">
        <v>0</v>
      </c>
      <c r="F23" s="211" t="s">
        <v>14</v>
      </c>
    </row>
    <row r="24" spans="1:6" x14ac:dyDescent="0.2">
      <c r="A24" s="225" t="s">
        <v>254</v>
      </c>
      <c r="B24" s="226"/>
      <c r="C24" s="226">
        <v>0</v>
      </c>
      <c r="D24" s="226"/>
      <c r="E24" s="226">
        <v>0</v>
      </c>
      <c r="F24" s="211" t="s">
        <v>14</v>
      </c>
    </row>
    <row r="25" spans="1:6" x14ac:dyDescent="0.2">
      <c r="A25" s="222" t="s">
        <v>130</v>
      </c>
      <c r="B25" s="223">
        <f>SUM(B21:B24)</f>
        <v>0</v>
      </c>
      <c r="C25" s="223">
        <f>SUM(C21:C24)</f>
        <v>0</v>
      </c>
      <c r="D25" s="223">
        <f>SUM(D21:D24)</f>
        <v>0</v>
      </c>
      <c r="E25" s="223">
        <f>SUM(E21:E24)</f>
        <v>0</v>
      </c>
      <c r="F25" s="211" t="s">
        <v>14</v>
      </c>
    </row>
    <row r="26" spans="1:6" x14ac:dyDescent="0.2">
      <c r="A26" s="220" t="s">
        <v>91</v>
      </c>
      <c r="B26" s="221"/>
      <c r="C26" s="221">
        <v>-1161</v>
      </c>
      <c r="D26" s="221"/>
      <c r="E26" s="221">
        <v>-1179</v>
      </c>
      <c r="F26" s="211" t="s">
        <v>14</v>
      </c>
    </row>
    <row r="27" spans="1:6" x14ac:dyDescent="0.2">
      <c r="A27" s="220" t="s">
        <v>152</v>
      </c>
      <c r="B27" s="221"/>
      <c r="C27" s="221">
        <v>-745</v>
      </c>
      <c r="D27" s="221"/>
      <c r="E27" s="221">
        <v>-312</v>
      </c>
      <c r="F27" s="211" t="s">
        <v>14</v>
      </c>
    </row>
    <row r="28" spans="1:6" x14ac:dyDescent="0.2">
      <c r="A28" s="220" t="s">
        <v>92</v>
      </c>
      <c r="B28" s="221"/>
      <c r="C28" s="221">
        <v>0</v>
      </c>
      <c r="D28" s="221"/>
      <c r="E28" s="221">
        <v>0</v>
      </c>
      <c r="F28" s="211" t="s">
        <v>14</v>
      </c>
    </row>
    <row r="29" spans="1:6" x14ac:dyDescent="0.2">
      <c r="A29" s="220" t="s">
        <v>255</v>
      </c>
      <c r="B29" s="221"/>
      <c r="C29" s="221">
        <v>-677</v>
      </c>
      <c r="D29" s="221"/>
      <c r="E29" s="221">
        <v>-3058</v>
      </c>
      <c r="F29" s="211" t="s">
        <v>14</v>
      </c>
    </row>
    <row r="30" spans="1:6" x14ac:dyDescent="0.2">
      <c r="A30" s="220" t="s">
        <v>94</v>
      </c>
      <c r="B30" s="221"/>
      <c r="C30" s="221">
        <v>-5778</v>
      </c>
      <c r="D30" s="221"/>
      <c r="E30" s="221">
        <v>-987</v>
      </c>
      <c r="F30" s="211" t="s">
        <v>14</v>
      </c>
    </row>
    <row r="31" spans="1:6" x14ac:dyDescent="0.2">
      <c r="A31" s="220" t="s">
        <v>95</v>
      </c>
      <c r="B31" s="221"/>
      <c r="C31" s="221">
        <v>-115</v>
      </c>
      <c r="D31" s="221"/>
      <c r="E31" s="221">
        <v>-2</v>
      </c>
      <c r="F31" s="211" t="s">
        <v>14</v>
      </c>
    </row>
    <row r="32" spans="1:6" x14ac:dyDescent="0.2">
      <c r="A32" s="220" t="s">
        <v>96</v>
      </c>
      <c r="B32" s="221"/>
      <c r="C32" s="221">
        <v>-9130</v>
      </c>
      <c r="D32" s="221"/>
      <c r="E32" s="221">
        <v>-1714</v>
      </c>
      <c r="F32" s="211" t="s">
        <v>14</v>
      </c>
    </row>
    <row r="33" spans="1:6" x14ac:dyDescent="0.2">
      <c r="A33" s="220" t="s">
        <v>97</v>
      </c>
      <c r="B33" s="221"/>
      <c r="C33" s="221">
        <v>-7516</v>
      </c>
      <c r="D33" s="221"/>
      <c r="E33" s="221">
        <v>-5371</v>
      </c>
      <c r="F33" s="211" t="s">
        <v>14</v>
      </c>
    </row>
    <row r="34" spans="1:6" x14ac:dyDescent="0.2">
      <c r="A34" s="220" t="s">
        <v>98</v>
      </c>
      <c r="B34" s="221"/>
      <c r="C34" s="221">
        <v>-5370</v>
      </c>
      <c r="D34" s="221"/>
      <c r="E34" s="221">
        <v>-8333</v>
      </c>
      <c r="F34" s="211" t="s">
        <v>14</v>
      </c>
    </row>
    <row r="35" spans="1:6" x14ac:dyDescent="0.2">
      <c r="A35" s="220" t="s">
        <v>256</v>
      </c>
      <c r="B35" s="221"/>
      <c r="C35" s="221">
        <v>-3391</v>
      </c>
      <c r="D35" s="221"/>
      <c r="E35" s="221">
        <v>-56</v>
      </c>
      <c r="F35" s="211" t="s">
        <v>14</v>
      </c>
    </row>
    <row r="36" spans="1:6" x14ac:dyDescent="0.2">
      <c r="A36" s="220" t="s">
        <v>100</v>
      </c>
      <c r="B36" s="221"/>
      <c r="C36" s="221">
        <v>0</v>
      </c>
      <c r="D36" s="221"/>
      <c r="E36" s="221">
        <v>0</v>
      </c>
      <c r="F36" s="211" t="s">
        <v>14</v>
      </c>
    </row>
    <row r="37" spans="1:6" x14ac:dyDescent="0.2">
      <c r="A37" s="220" t="s">
        <v>257</v>
      </c>
      <c r="B37" s="221"/>
      <c r="C37" s="221">
        <v>-226</v>
      </c>
      <c r="D37" s="221"/>
      <c r="E37" s="221">
        <v>-72</v>
      </c>
      <c r="F37" s="211" t="s">
        <v>14</v>
      </c>
    </row>
    <row r="38" spans="1:6" x14ac:dyDescent="0.2">
      <c r="A38" s="220" t="s">
        <v>101</v>
      </c>
      <c r="B38" s="221"/>
      <c r="C38" s="221">
        <v>-8811</v>
      </c>
      <c r="D38" s="221"/>
      <c r="E38" s="221">
        <v>-713</v>
      </c>
      <c r="F38" s="211" t="s">
        <v>14</v>
      </c>
    </row>
    <row r="39" spans="1:6" x14ac:dyDescent="0.2">
      <c r="A39" s="220" t="s">
        <v>258</v>
      </c>
      <c r="B39" s="221"/>
      <c r="C39" s="221">
        <v>-9</v>
      </c>
      <c r="D39" s="221"/>
      <c r="E39" s="221">
        <v>-2</v>
      </c>
      <c r="F39" s="211" t="s">
        <v>14</v>
      </c>
    </row>
    <row r="40" spans="1:6" x14ac:dyDescent="0.2">
      <c r="A40" s="220" t="s">
        <v>103</v>
      </c>
      <c r="B40" s="221"/>
      <c r="C40" s="221">
        <v>-3957</v>
      </c>
      <c r="D40" s="221"/>
      <c r="E40" s="221">
        <v>-853</v>
      </c>
      <c r="F40" s="211" t="s">
        <v>14</v>
      </c>
    </row>
    <row r="41" spans="1:6" x14ac:dyDescent="0.2">
      <c r="A41" s="220" t="s">
        <v>104</v>
      </c>
      <c r="B41" s="221"/>
      <c r="C41" s="221">
        <v>-3383</v>
      </c>
      <c r="D41" s="221"/>
      <c r="E41" s="221">
        <v>-358</v>
      </c>
      <c r="F41" s="211" t="s">
        <v>14</v>
      </c>
    </row>
    <row r="42" spans="1:6" x14ac:dyDescent="0.2">
      <c r="A42" s="220" t="s">
        <v>105</v>
      </c>
      <c r="B42" s="221"/>
      <c r="C42" s="221">
        <v>-1516</v>
      </c>
      <c r="D42" s="221"/>
      <c r="E42" s="221">
        <v>-56</v>
      </c>
      <c r="F42" s="211" t="s">
        <v>14</v>
      </c>
    </row>
    <row r="43" spans="1:6" x14ac:dyDescent="0.2">
      <c r="A43" s="225" t="s">
        <v>259</v>
      </c>
      <c r="B43" s="226"/>
      <c r="C43" s="226">
        <v>-103</v>
      </c>
      <c r="D43" s="226"/>
      <c r="E43" s="226">
        <v>0</v>
      </c>
      <c r="F43" s="211" t="s">
        <v>14</v>
      </c>
    </row>
    <row r="44" spans="1:6" ht="15" x14ac:dyDescent="0.25">
      <c r="A44" s="227" t="s">
        <v>150</v>
      </c>
      <c r="B44" s="228">
        <f>SUM(B25:B43)</f>
        <v>0</v>
      </c>
      <c r="C44" s="228">
        <f>SUM(C25:C43)</f>
        <v>-51888</v>
      </c>
      <c r="D44" s="228">
        <f>SUM(D25:D43)</f>
        <v>0</v>
      </c>
      <c r="E44" s="228">
        <f>SUM(E25:E43)</f>
        <v>-23066</v>
      </c>
      <c r="F44" s="211" t="s">
        <v>14</v>
      </c>
    </row>
    <row r="45" spans="1:6" ht="15" x14ac:dyDescent="0.25">
      <c r="A45" s="229"/>
      <c r="B45" s="230"/>
      <c r="C45" s="230"/>
      <c r="D45" s="230"/>
      <c r="E45" s="230"/>
      <c r="F45" s="211" t="s">
        <v>14</v>
      </c>
    </row>
    <row r="46" spans="1:6" ht="15" customHeight="1" x14ac:dyDescent="0.2">
      <c r="A46" s="405"/>
      <c r="B46" s="405"/>
      <c r="C46" s="405"/>
      <c r="F46" s="211" t="s">
        <v>14</v>
      </c>
    </row>
    <row r="47" spans="1:6" ht="28.5" customHeight="1" x14ac:dyDescent="0.2">
      <c r="A47" s="542" t="s">
        <v>115</v>
      </c>
      <c r="B47" s="545" t="s">
        <v>225</v>
      </c>
      <c r="C47" s="546"/>
      <c r="D47" s="548" t="s">
        <v>13</v>
      </c>
      <c r="E47" s="549"/>
      <c r="F47" s="211" t="s">
        <v>14</v>
      </c>
    </row>
    <row r="48" spans="1:6" ht="62.25" customHeight="1" x14ac:dyDescent="0.2">
      <c r="A48" s="543"/>
      <c r="B48" s="545" t="s">
        <v>211</v>
      </c>
      <c r="C48" s="547"/>
      <c r="D48" s="550"/>
      <c r="E48" s="551"/>
      <c r="F48" s="211" t="s">
        <v>14</v>
      </c>
    </row>
    <row r="49" spans="1:6" ht="28.5" x14ac:dyDescent="0.2">
      <c r="A49" s="544"/>
      <c r="B49" s="217" t="s">
        <v>3</v>
      </c>
      <c r="C49" s="217" t="s">
        <v>4</v>
      </c>
      <c r="D49" s="217" t="s">
        <v>3</v>
      </c>
      <c r="E49" s="217" t="s">
        <v>4</v>
      </c>
      <c r="F49" s="211" t="s">
        <v>14</v>
      </c>
    </row>
    <row r="50" spans="1:6" x14ac:dyDescent="0.2">
      <c r="A50" s="218" t="s">
        <v>116</v>
      </c>
      <c r="B50" s="219">
        <v>0</v>
      </c>
      <c r="C50" s="219">
        <v>0</v>
      </c>
      <c r="D50" s="219">
        <v>0</v>
      </c>
      <c r="E50" s="219">
        <v>0</v>
      </c>
      <c r="F50" s="211" t="s">
        <v>14</v>
      </c>
    </row>
    <row r="51" spans="1:6" x14ac:dyDescent="0.2">
      <c r="A51" s="220" t="s">
        <v>117</v>
      </c>
      <c r="B51" s="221">
        <v>0</v>
      </c>
      <c r="C51" s="221">
        <v>0</v>
      </c>
      <c r="D51" s="221">
        <v>0</v>
      </c>
      <c r="E51" s="221">
        <v>0</v>
      </c>
      <c r="F51" s="211" t="s">
        <v>14</v>
      </c>
    </row>
    <row r="52" spans="1:6" x14ac:dyDescent="0.2">
      <c r="A52" s="220" t="s">
        <v>118</v>
      </c>
      <c r="B52" s="221">
        <v>0</v>
      </c>
      <c r="C52" s="221">
        <v>0</v>
      </c>
      <c r="D52" s="221">
        <v>0</v>
      </c>
      <c r="E52" s="221">
        <v>0</v>
      </c>
      <c r="F52" s="211" t="s">
        <v>14</v>
      </c>
    </row>
    <row r="53" spans="1:6" x14ac:dyDescent="0.2">
      <c r="A53" s="220" t="s">
        <v>119</v>
      </c>
      <c r="B53" s="221">
        <v>0</v>
      </c>
      <c r="C53" s="221">
        <v>0</v>
      </c>
      <c r="D53" s="221">
        <v>0</v>
      </c>
      <c r="E53" s="221">
        <v>0</v>
      </c>
      <c r="F53" s="211" t="s">
        <v>14</v>
      </c>
    </row>
    <row r="54" spans="1:6" x14ac:dyDescent="0.2">
      <c r="A54" s="220" t="s">
        <v>120</v>
      </c>
      <c r="B54" s="221">
        <v>0</v>
      </c>
      <c r="C54" s="221">
        <v>0</v>
      </c>
      <c r="D54" s="221">
        <v>0</v>
      </c>
      <c r="E54" s="221">
        <v>0</v>
      </c>
      <c r="F54" s="211" t="s">
        <v>14</v>
      </c>
    </row>
    <row r="55" spans="1:6" x14ac:dyDescent="0.2">
      <c r="A55" s="220" t="s">
        <v>121</v>
      </c>
      <c r="B55" s="221">
        <v>0</v>
      </c>
      <c r="C55" s="221">
        <v>0</v>
      </c>
      <c r="D55" s="221">
        <v>0</v>
      </c>
      <c r="E55" s="221">
        <v>0</v>
      </c>
      <c r="F55" s="211" t="s">
        <v>14</v>
      </c>
    </row>
    <row r="56" spans="1:6" x14ac:dyDescent="0.2">
      <c r="A56" s="220" t="s">
        <v>122</v>
      </c>
      <c r="B56" s="221">
        <v>0</v>
      </c>
      <c r="C56" s="221">
        <v>0</v>
      </c>
      <c r="D56" s="221">
        <v>0</v>
      </c>
      <c r="E56" s="221">
        <v>0</v>
      </c>
      <c r="F56" s="211" t="s">
        <v>14</v>
      </c>
    </row>
    <row r="57" spans="1:6" x14ac:dyDescent="0.2">
      <c r="A57" s="220" t="s">
        <v>123</v>
      </c>
      <c r="B57" s="221">
        <v>0</v>
      </c>
      <c r="C57" s="221">
        <v>0</v>
      </c>
      <c r="D57" s="221">
        <v>0</v>
      </c>
      <c r="E57" s="221">
        <v>0</v>
      </c>
      <c r="F57" s="211" t="s">
        <v>14</v>
      </c>
    </row>
    <row r="58" spans="1:6" x14ac:dyDescent="0.2">
      <c r="A58" s="220" t="s">
        <v>124</v>
      </c>
      <c r="B58" s="221">
        <v>0</v>
      </c>
      <c r="C58" s="221">
        <v>0</v>
      </c>
      <c r="D58" s="221">
        <v>0</v>
      </c>
      <c r="E58" s="221">
        <v>0</v>
      </c>
      <c r="F58" s="211" t="s">
        <v>14</v>
      </c>
    </row>
    <row r="59" spans="1:6" x14ac:dyDescent="0.2">
      <c r="A59" s="220" t="s">
        <v>125</v>
      </c>
      <c r="B59" s="221">
        <v>0</v>
      </c>
      <c r="C59" s="221">
        <v>0</v>
      </c>
      <c r="D59" s="221">
        <v>0</v>
      </c>
      <c r="E59" s="221">
        <v>0</v>
      </c>
      <c r="F59" s="211" t="s">
        <v>14</v>
      </c>
    </row>
    <row r="60" spans="1:6" x14ac:dyDescent="0.2">
      <c r="A60" s="220" t="s">
        <v>126</v>
      </c>
      <c r="B60" s="221">
        <v>0</v>
      </c>
      <c r="C60" s="221">
        <v>0</v>
      </c>
      <c r="D60" s="221">
        <v>0</v>
      </c>
      <c r="E60" s="221">
        <v>0</v>
      </c>
      <c r="F60" s="211" t="s">
        <v>14</v>
      </c>
    </row>
    <row r="61" spans="1:6" x14ac:dyDescent="0.2">
      <c r="A61" s="222" t="s">
        <v>127</v>
      </c>
      <c r="B61" s="223">
        <v>0</v>
      </c>
      <c r="C61" s="223">
        <v>0</v>
      </c>
      <c r="D61" s="223">
        <v>0</v>
      </c>
      <c r="E61" s="223">
        <v>0</v>
      </c>
      <c r="F61" s="211" t="s">
        <v>14</v>
      </c>
    </row>
    <row r="62" spans="1:6" x14ac:dyDescent="0.2">
      <c r="A62" s="218" t="s">
        <v>128</v>
      </c>
      <c r="B62" s="219">
        <f>SUM(B50:B61)</f>
        <v>0</v>
      </c>
      <c r="C62" s="219">
        <v>0</v>
      </c>
      <c r="D62" s="219">
        <f>SUM(D50:D61)</f>
        <v>0</v>
      </c>
      <c r="E62" s="219">
        <f>SUM(E50:E61)</f>
        <v>0</v>
      </c>
      <c r="F62" s="211" t="s">
        <v>14</v>
      </c>
    </row>
    <row r="63" spans="1:6" x14ac:dyDescent="0.2">
      <c r="A63" s="224" t="s">
        <v>129</v>
      </c>
      <c r="B63" s="221">
        <v>0</v>
      </c>
      <c r="C63" s="221">
        <f>-C62*0.5</f>
        <v>0</v>
      </c>
      <c r="D63" s="221">
        <f>-D62*0.5</f>
        <v>0</v>
      </c>
      <c r="E63" s="221">
        <f>-E62*0.5</f>
        <v>0</v>
      </c>
      <c r="F63" s="211" t="s">
        <v>14</v>
      </c>
    </row>
    <row r="64" spans="1:6" x14ac:dyDescent="0.2">
      <c r="A64" s="220" t="s">
        <v>151</v>
      </c>
      <c r="B64" s="221"/>
      <c r="C64" s="221">
        <v>0</v>
      </c>
      <c r="D64" s="221"/>
      <c r="E64" s="221">
        <f>SUM(C23,E23,C64)</f>
        <v>0</v>
      </c>
      <c r="F64" s="211" t="s">
        <v>14</v>
      </c>
    </row>
    <row r="65" spans="1:6" x14ac:dyDescent="0.2">
      <c r="A65" s="225" t="s">
        <v>254</v>
      </c>
      <c r="B65" s="226"/>
      <c r="C65" s="226">
        <v>0</v>
      </c>
      <c r="D65" s="226"/>
      <c r="E65" s="226">
        <f>SUM(C24,E24,C65)</f>
        <v>0</v>
      </c>
      <c r="F65" s="211" t="s">
        <v>14</v>
      </c>
    </row>
    <row r="66" spans="1:6" x14ac:dyDescent="0.2">
      <c r="A66" s="222" t="s">
        <v>130</v>
      </c>
      <c r="B66" s="223">
        <f>SUM(B62:B65)</f>
        <v>0</v>
      </c>
      <c r="C66" s="223">
        <f>SUM(C62:C65)</f>
        <v>0</v>
      </c>
      <c r="D66" s="223">
        <f>SUM(D62:D65)</f>
        <v>0</v>
      </c>
      <c r="E66" s="223">
        <f>SUM(E62:E65)</f>
        <v>0</v>
      </c>
      <c r="F66" s="211" t="s">
        <v>14</v>
      </c>
    </row>
    <row r="67" spans="1:6" x14ac:dyDescent="0.2">
      <c r="A67" s="220" t="s">
        <v>91</v>
      </c>
      <c r="B67" s="221"/>
      <c r="C67" s="221">
        <v>-37</v>
      </c>
      <c r="D67" s="221"/>
      <c r="E67" s="221">
        <f t="shared" ref="E67:E84" si="0">SUM(C26,E26,C67)</f>
        <v>-2377</v>
      </c>
      <c r="F67" s="211" t="s">
        <v>14</v>
      </c>
    </row>
    <row r="68" spans="1:6" x14ac:dyDescent="0.2">
      <c r="A68" s="220" t="s">
        <v>152</v>
      </c>
      <c r="B68" s="221"/>
      <c r="C68" s="221">
        <v>-29</v>
      </c>
      <c r="D68" s="221"/>
      <c r="E68" s="221">
        <f t="shared" si="0"/>
        <v>-1086</v>
      </c>
      <c r="F68" s="211" t="s">
        <v>14</v>
      </c>
    </row>
    <row r="69" spans="1:6" x14ac:dyDescent="0.2">
      <c r="A69" s="220" t="s">
        <v>92</v>
      </c>
      <c r="B69" s="221"/>
      <c r="C69" s="221">
        <v>0</v>
      </c>
      <c r="D69" s="221"/>
      <c r="E69" s="221">
        <f t="shared" si="0"/>
        <v>0</v>
      </c>
      <c r="F69" s="211" t="s">
        <v>14</v>
      </c>
    </row>
    <row r="70" spans="1:6" x14ac:dyDescent="0.2">
      <c r="A70" s="220" t="s">
        <v>255</v>
      </c>
      <c r="B70" s="221"/>
      <c r="C70" s="221">
        <v>-2</v>
      </c>
      <c r="D70" s="221"/>
      <c r="E70" s="221">
        <f t="shared" si="0"/>
        <v>-3737</v>
      </c>
      <c r="F70" s="211" t="s">
        <v>14</v>
      </c>
    </row>
    <row r="71" spans="1:6" x14ac:dyDescent="0.2">
      <c r="A71" s="220" t="s">
        <v>94</v>
      </c>
      <c r="B71" s="221"/>
      <c r="C71" s="221">
        <v>-71</v>
      </c>
      <c r="D71" s="221"/>
      <c r="E71" s="221">
        <f t="shared" si="0"/>
        <v>-6836</v>
      </c>
      <c r="F71" s="211" t="s">
        <v>14</v>
      </c>
    </row>
    <row r="72" spans="1:6" x14ac:dyDescent="0.2">
      <c r="A72" s="220" t="s">
        <v>95</v>
      </c>
      <c r="B72" s="221"/>
      <c r="C72" s="221">
        <v>0</v>
      </c>
      <c r="D72" s="221"/>
      <c r="E72" s="221">
        <f t="shared" si="0"/>
        <v>-117</v>
      </c>
      <c r="F72" s="211" t="s">
        <v>14</v>
      </c>
    </row>
    <row r="73" spans="1:6" x14ac:dyDescent="0.2">
      <c r="A73" s="220" t="s">
        <v>96</v>
      </c>
      <c r="B73" s="221"/>
      <c r="C73" s="221">
        <v>-22</v>
      </c>
      <c r="D73" s="221"/>
      <c r="E73" s="221">
        <f t="shared" si="0"/>
        <v>-10866</v>
      </c>
      <c r="F73" s="211" t="s">
        <v>14</v>
      </c>
    </row>
    <row r="74" spans="1:6" x14ac:dyDescent="0.2">
      <c r="A74" s="220" t="s">
        <v>97</v>
      </c>
      <c r="B74" s="221"/>
      <c r="C74" s="221">
        <v>-12</v>
      </c>
      <c r="D74" s="221"/>
      <c r="E74" s="221">
        <f t="shared" si="0"/>
        <v>-12899</v>
      </c>
      <c r="F74" s="211" t="s">
        <v>14</v>
      </c>
    </row>
    <row r="75" spans="1:6" x14ac:dyDescent="0.2">
      <c r="A75" s="220" t="s">
        <v>98</v>
      </c>
      <c r="B75" s="221"/>
      <c r="C75" s="221">
        <v>0</v>
      </c>
      <c r="D75" s="221"/>
      <c r="E75" s="221">
        <f t="shared" si="0"/>
        <v>-13703</v>
      </c>
      <c r="F75" s="211" t="s">
        <v>14</v>
      </c>
    </row>
    <row r="76" spans="1:6" x14ac:dyDescent="0.2">
      <c r="A76" s="220" t="s">
        <v>256</v>
      </c>
      <c r="B76" s="221"/>
      <c r="C76" s="221">
        <v>-2</v>
      </c>
      <c r="D76" s="221"/>
      <c r="E76" s="221">
        <f t="shared" si="0"/>
        <v>-3449</v>
      </c>
      <c r="F76" s="211" t="s">
        <v>14</v>
      </c>
    </row>
    <row r="77" spans="1:6" x14ac:dyDescent="0.2">
      <c r="A77" s="220" t="s">
        <v>100</v>
      </c>
      <c r="B77" s="221"/>
      <c r="C77" s="221">
        <v>0</v>
      </c>
      <c r="D77" s="221"/>
      <c r="E77" s="221">
        <f t="shared" si="0"/>
        <v>0</v>
      </c>
      <c r="F77" s="211" t="s">
        <v>14</v>
      </c>
    </row>
    <row r="78" spans="1:6" x14ac:dyDescent="0.2">
      <c r="A78" s="220" t="s">
        <v>257</v>
      </c>
      <c r="B78" s="221"/>
      <c r="C78" s="221">
        <v>-3</v>
      </c>
      <c r="D78" s="221"/>
      <c r="E78" s="221">
        <f t="shared" si="0"/>
        <v>-301</v>
      </c>
      <c r="F78" s="211" t="s">
        <v>14</v>
      </c>
    </row>
    <row r="79" spans="1:6" x14ac:dyDescent="0.2">
      <c r="A79" s="220" t="s">
        <v>101</v>
      </c>
      <c r="B79" s="221"/>
      <c r="C79" s="221">
        <v>-13</v>
      </c>
      <c r="D79" s="221"/>
      <c r="E79" s="221">
        <f t="shared" si="0"/>
        <v>-9537</v>
      </c>
      <c r="F79" s="211" t="s">
        <v>14</v>
      </c>
    </row>
    <row r="80" spans="1:6" x14ac:dyDescent="0.2">
      <c r="A80" s="220" t="s">
        <v>258</v>
      </c>
      <c r="B80" s="221"/>
      <c r="C80" s="221">
        <v>0</v>
      </c>
      <c r="D80" s="221"/>
      <c r="E80" s="221">
        <f t="shared" si="0"/>
        <v>-11</v>
      </c>
      <c r="F80" s="211" t="s">
        <v>14</v>
      </c>
    </row>
    <row r="81" spans="1:6" x14ac:dyDescent="0.2">
      <c r="A81" s="220" t="s">
        <v>103</v>
      </c>
      <c r="B81" s="221"/>
      <c r="C81" s="221">
        <v>0</v>
      </c>
      <c r="D81" s="221"/>
      <c r="E81" s="221">
        <f t="shared" si="0"/>
        <v>-4810</v>
      </c>
      <c r="F81" s="211" t="s">
        <v>14</v>
      </c>
    </row>
    <row r="82" spans="1:6" x14ac:dyDescent="0.2">
      <c r="A82" s="220" t="s">
        <v>104</v>
      </c>
      <c r="B82" s="221"/>
      <c r="C82" s="221">
        <v>-2</v>
      </c>
      <c r="D82" s="221"/>
      <c r="E82" s="221">
        <f t="shared" si="0"/>
        <v>-3743</v>
      </c>
      <c r="F82" s="211" t="s">
        <v>14</v>
      </c>
    </row>
    <row r="83" spans="1:6" x14ac:dyDescent="0.2">
      <c r="A83" s="220" t="s">
        <v>105</v>
      </c>
      <c r="B83" s="221"/>
      <c r="C83" s="221">
        <v>-12</v>
      </c>
      <c r="D83" s="221"/>
      <c r="E83" s="221">
        <f t="shared" si="0"/>
        <v>-1584</v>
      </c>
      <c r="F83" s="211" t="s">
        <v>14</v>
      </c>
    </row>
    <row r="84" spans="1:6" x14ac:dyDescent="0.2">
      <c r="A84" s="225" t="s">
        <v>259</v>
      </c>
      <c r="B84" s="226"/>
      <c r="C84" s="226">
        <v>-1</v>
      </c>
      <c r="D84" s="226"/>
      <c r="E84" s="226">
        <f t="shared" si="0"/>
        <v>-104</v>
      </c>
      <c r="F84" s="211" t="s">
        <v>14</v>
      </c>
    </row>
    <row r="85" spans="1:6" ht="15" x14ac:dyDescent="0.25">
      <c r="A85" s="227" t="s">
        <v>150</v>
      </c>
      <c r="B85" s="228">
        <f>SUM(B66:B84)</f>
        <v>0</v>
      </c>
      <c r="C85" s="228">
        <f>SUM(C66:C84)</f>
        <v>-206</v>
      </c>
      <c r="D85" s="228">
        <f>SUM(D66:D84)</f>
        <v>0</v>
      </c>
      <c r="E85" s="228">
        <f>SUM(E66:E84)</f>
        <v>-75160</v>
      </c>
      <c r="F85" s="211" t="s">
        <v>15</v>
      </c>
    </row>
  </sheetData>
  <mergeCells count="14">
    <mergeCell ref="A1:E1"/>
    <mergeCell ref="A2:E2"/>
    <mergeCell ref="A3:E3"/>
    <mergeCell ref="A4:E4"/>
    <mergeCell ref="A5:E5"/>
    <mergeCell ref="A47:A49"/>
    <mergeCell ref="B47:C47"/>
    <mergeCell ref="A6:A8"/>
    <mergeCell ref="B6:C6"/>
    <mergeCell ref="D6:E6"/>
    <mergeCell ref="B7:C7"/>
    <mergeCell ref="D47:E48"/>
    <mergeCell ref="B48:C48"/>
    <mergeCell ref="D7:E7"/>
  </mergeCells>
  <printOptions horizontalCentered="1"/>
  <pageMargins left="0.7" right="0.7" top="1.1000000000000001" bottom="0.8" header="0.8" footer="0.6"/>
  <pageSetup scale="64" fitToHeight="2"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46"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view="pageBreakPreview" zoomScale="85" zoomScaleNormal="85" zoomScaleSheetLayoutView="85" workbookViewId="0">
      <selection activeCell="I48" sqref="A48:I48"/>
    </sheetView>
  </sheetViews>
  <sheetFormatPr defaultColWidth="9.140625" defaultRowHeight="14.25" x14ac:dyDescent="0.2"/>
  <cols>
    <col min="1" max="1" width="86.5703125" style="389" customWidth="1"/>
    <col min="2" max="2" width="8.28515625" style="389" customWidth="1"/>
    <col min="3" max="3" width="12.7109375" style="389" customWidth="1"/>
    <col min="4" max="4" width="8.28515625" style="389" customWidth="1"/>
    <col min="5" max="5" width="12.7109375" style="389" customWidth="1"/>
    <col min="6" max="6" width="8.140625" style="389" customWidth="1"/>
    <col min="7" max="7" width="12.7109375" style="389" customWidth="1"/>
    <col min="8" max="8" width="8.28515625" style="389" customWidth="1"/>
    <col min="9" max="9" width="12.7109375" style="389" customWidth="1"/>
    <col min="10" max="10" width="14" style="4" bestFit="1" customWidth="1"/>
    <col min="11" max="11" width="4.5703125" style="389" customWidth="1"/>
    <col min="12" max="13" width="8.28515625" style="389" customWidth="1"/>
    <col min="14" max="14" width="12.7109375" style="389" customWidth="1"/>
    <col min="15" max="16" width="8.28515625" style="389" customWidth="1"/>
    <col min="17" max="17" width="12.7109375" style="389" customWidth="1"/>
    <col min="18" max="16384" width="9.140625" style="389"/>
  </cols>
  <sheetData>
    <row r="1" spans="1:17" ht="18" x14ac:dyDescent="0.25">
      <c r="A1" s="423" t="s">
        <v>82</v>
      </c>
      <c r="B1" s="423"/>
      <c r="C1" s="423"/>
      <c r="D1" s="423"/>
      <c r="E1" s="423"/>
      <c r="F1" s="423"/>
      <c r="G1" s="423"/>
      <c r="H1" s="423"/>
      <c r="I1" s="423"/>
      <c r="J1" s="39" t="s">
        <v>14</v>
      </c>
      <c r="K1" s="6"/>
      <c r="L1" s="6"/>
      <c r="M1" s="6"/>
      <c r="N1" s="6"/>
      <c r="O1" s="6"/>
      <c r="P1" s="6"/>
      <c r="Q1" s="6"/>
    </row>
    <row r="2" spans="1:17" ht="16.5" x14ac:dyDescent="0.25">
      <c r="A2" s="556" t="s">
        <v>208</v>
      </c>
      <c r="B2" s="557"/>
      <c r="C2" s="557"/>
      <c r="D2" s="557"/>
      <c r="E2" s="557"/>
      <c r="F2" s="557"/>
      <c r="G2" s="557"/>
      <c r="H2" s="557"/>
      <c r="I2" s="557"/>
      <c r="J2" s="39" t="s">
        <v>14</v>
      </c>
      <c r="K2" s="7"/>
      <c r="L2" s="7"/>
      <c r="M2" s="7"/>
      <c r="N2" s="7"/>
      <c r="O2" s="7"/>
      <c r="P2" s="7"/>
      <c r="Q2" s="7"/>
    </row>
    <row r="3" spans="1:17" x14ac:dyDescent="0.2">
      <c r="A3" s="420" t="s">
        <v>1</v>
      </c>
      <c r="B3" s="420"/>
      <c r="C3" s="420"/>
      <c r="D3" s="420"/>
      <c r="E3" s="420"/>
      <c r="F3" s="420"/>
      <c r="G3" s="420"/>
      <c r="H3" s="420"/>
      <c r="I3" s="420"/>
      <c r="J3" s="39" t="s">
        <v>14</v>
      </c>
      <c r="K3" s="112"/>
      <c r="L3" s="112"/>
      <c r="M3" s="112"/>
      <c r="N3" s="112"/>
      <c r="O3" s="112"/>
      <c r="P3" s="112"/>
      <c r="Q3" s="112"/>
    </row>
    <row r="4" spans="1:17" x14ac:dyDescent="0.2">
      <c r="A4" s="425" t="s">
        <v>2</v>
      </c>
      <c r="B4" s="425"/>
      <c r="C4" s="425"/>
      <c r="D4" s="425"/>
      <c r="E4" s="425"/>
      <c r="F4" s="425"/>
      <c r="G4" s="425"/>
      <c r="H4" s="425"/>
      <c r="I4" s="425"/>
      <c r="J4" s="39" t="s">
        <v>14</v>
      </c>
      <c r="K4" s="111"/>
      <c r="L4" s="111"/>
      <c r="M4" s="111"/>
      <c r="N4" s="111"/>
      <c r="O4" s="111"/>
      <c r="P4" s="111"/>
      <c r="Q4" s="111"/>
    </row>
    <row r="5" spans="1:17" ht="15" thickBot="1" x14ac:dyDescent="0.25">
      <c r="A5" s="425"/>
      <c r="B5" s="425"/>
      <c r="C5" s="425"/>
      <c r="D5" s="425"/>
      <c r="E5" s="425"/>
      <c r="F5" s="425"/>
      <c r="G5" s="425"/>
      <c r="H5" s="425"/>
      <c r="I5" s="425"/>
      <c r="J5" s="39" t="s">
        <v>14</v>
      </c>
      <c r="K5" s="111"/>
      <c r="L5" s="111"/>
      <c r="M5" s="111"/>
      <c r="N5" s="111"/>
      <c r="O5" s="111"/>
      <c r="P5" s="111"/>
      <c r="Q5" s="111"/>
    </row>
    <row r="6" spans="1:17" ht="60" customHeight="1" x14ac:dyDescent="0.2">
      <c r="A6" s="431" t="s">
        <v>83</v>
      </c>
      <c r="B6" s="429" t="s">
        <v>177</v>
      </c>
      <c r="C6" s="429"/>
      <c r="D6" s="429" t="s">
        <v>179</v>
      </c>
      <c r="E6" s="429"/>
      <c r="F6" s="429" t="s">
        <v>174</v>
      </c>
      <c r="G6" s="429"/>
      <c r="H6" s="429" t="s">
        <v>54</v>
      </c>
      <c r="I6" s="430"/>
      <c r="J6" s="39" t="s">
        <v>14</v>
      </c>
    </row>
    <row r="7" spans="1:17" ht="28.5" x14ac:dyDescent="0.2">
      <c r="A7" s="432"/>
      <c r="B7" s="156" t="s">
        <v>22</v>
      </c>
      <c r="C7" s="156" t="s">
        <v>4</v>
      </c>
      <c r="D7" s="156" t="s">
        <v>22</v>
      </c>
      <c r="E7" s="156" t="s">
        <v>4</v>
      </c>
      <c r="F7" s="156" t="s">
        <v>22</v>
      </c>
      <c r="G7" s="156" t="s">
        <v>4</v>
      </c>
      <c r="H7" s="156" t="s">
        <v>22</v>
      </c>
      <c r="I7" s="155" t="s">
        <v>4</v>
      </c>
      <c r="J7" s="39" t="s">
        <v>14</v>
      </c>
    </row>
    <row r="8" spans="1:17" x14ac:dyDescent="0.2">
      <c r="A8" s="153" t="s">
        <v>84</v>
      </c>
      <c r="B8" s="152">
        <v>6826</v>
      </c>
      <c r="C8" s="152">
        <v>639697</v>
      </c>
      <c r="D8" s="152">
        <v>6566</v>
      </c>
      <c r="E8" s="152">
        <v>616006</v>
      </c>
      <c r="F8" s="301">
        <v>6617</v>
      </c>
      <c r="G8" s="152">
        <v>640583</v>
      </c>
      <c r="H8" s="152">
        <f>F8-D8</f>
        <v>51</v>
      </c>
      <c r="I8" s="151">
        <f>G8-E8</f>
        <v>24577</v>
      </c>
      <c r="J8" s="39" t="s">
        <v>14</v>
      </c>
    </row>
    <row r="9" spans="1:17" x14ac:dyDescent="0.2">
      <c r="A9" s="92" t="s">
        <v>85</v>
      </c>
      <c r="B9" s="103">
        <v>0</v>
      </c>
      <c r="C9" s="103">
        <v>5934</v>
      </c>
      <c r="D9" s="103">
        <v>0</v>
      </c>
      <c r="E9" s="103">
        <v>5923</v>
      </c>
      <c r="F9" s="302">
        <v>0</v>
      </c>
      <c r="G9" s="103">
        <v>6015</v>
      </c>
      <c r="H9" s="103">
        <f t="shared" ref="H9:I13" si="0">F9-D9</f>
        <v>0</v>
      </c>
      <c r="I9" s="100">
        <f t="shared" si="0"/>
        <v>92</v>
      </c>
      <c r="J9" s="39" t="s">
        <v>14</v>
      </c>
    </row>
    <row r="10" spans="1:17" x14ac:dyDescent="0.2">
      <c r="A10" s="92" t="s">
        <v>151</v>
      </c>
      <c r="B10" s="103">
        <f>SUM(B11:B12)</f>
        <v>914</v>
      </c>
      <c r="C10" s="103">
        <v>107470</v>
      </c>
      <c r="D10" s="103">
        <f t="shared" ref="D10:F10" si="1">SUM(D11:D12)</f>
        <v>879</v>
      </c>
      <c r="E10" s="103">
        <v>111654</v>
      </c>
      <c r="F10" s="302">
        <f t="shared" si="1"/>
        <v>886</v>
      </c>
      <c r="G10" s="103">
        <v>115453</v>
      </c>
      <c r="H10" s="103">
        <f t="shared" si="0"/>
        <v>7</v>
      </c>
      <c r="I10" s="100">
        <f t="shared" si="0"/>
        <v>3799</v>
      </c>
      <c r="J10" s="39" t="s">
        <v>14</v>
      </c>
    </row>
    <row r="11" spans="1:17" x14ac:dyDescent="0.2">
      <c r="A11" s="41" t="s">
        <v>21</v>
      </c>
      <c r="B11" s="86">
        <v>51</v>
      </c>
      <c r="C11" s="86">
        <v>0</v>
      </c>
      <c r="D11" s="86">
        <v>49</v>
      </c>
      <c r="E11" s="86">
        <v>0</v>
      </c>
      <c r="F11" s="303">
        <v>49</v>
      </c>
      <c r="G11" s="86">
        <v>0</v>
      </c>
      <c r="H11" s="86">
        <f t="shared" si="0"/>
        <v>0</v>
      </c>
      <c r="I11" s="87">
        <f t="shared" si="0"/>
        <v>0</v>
      </c>
      <c r="J11" s="39" t="s">
        <v>14</v>
      </c>
    </row>
    <row r="12" spans="1:17" x14ac:dyDescent="0.2">
      <c r="A12" s="41" t="s">
        <v>86</v>
      </c>
      <c r="B12" s="86">
        <v>863</v>
      </c>
      <c r="C12" s="86">
        <v>0</v>
      </c>
      <c r="D12" s="86">
        <v>830</v>
      </c>
      <c r="E12" s="86">
        <v>0</v>
      </c>
      <c r="F12" s="303">
        <v>837</v>
      </c>
      <c r="G12" s="86">
        <v>0</v>
      </c>
      <c r="H12" s="86">
        <f t="shared" si="0"/>
        <v>7</v>
      </c>
      <c r="I12" s="87">
        <f t="shared" si="0"/>
        <v>0</v>
      </c>
      <c r="J12" s="39" t="s">
        <v>14</v>
      </c>
    </row>
    <row r="13" spans="1:17" x14ac:dyDescent="0.2">
      <c r="A13" s="92" t="s">
        <v>87</v>
      </c>
      <c r="B13" s="149">
        <v>0</v>
      </c>
      <c r="C13" s="149">
        <v>53</v>
      </c>
      <c r="D13" s="149">
        <v>0</v>
      </c>
      <c r="E13" s="149">
        <v>53</v>
      </c>
      <c r="F13" s="304">
        <v>0</v>
      </c>
      <c r="G13" s="149">
        <v>53</v>
      </c>
      <c r="H13" s="149">
        <f t="shared" si="0"/>
        <v>0</v>
      </c>
      <c r="I13" s="148">
        <f t="shared" si="0"/>
        <v>0</v>
      </c>
      <c r="J13" s="39" t="s">
        <v>14</v>
      </c>
    </row>
    <row r="14" spans="1:17" ht="15" x14ac:dyDescent="0.25">
      <c r="A14" s="43" t="s">
        <v>17</v>
      </c>
      <c r="B14" s="70">
        <f>SUM(B8:B10,B13)</f>
        <v>7740</v>
      </c>
      <c r="C14" s="70">
        <f t="shared" ref="C14:I14" si="2">SUM(C8:C10,C13)</f>
        <v>753154</v>
      </c>
      <c r="D14" s="70">
        <f t="shared" si="2"/>
        <v>7445</v>
      </c>
      <c r="E14" s="70">
        <f t="shared" si="2"/>
        <v>733636</v>
      </c>
      <c r="F14" s="70">
        <f t="shared" si="2"/>
        <v>7503</v>
      </c>
      <c r="G14" s="70">
        <f t="shared" si="2"/>
        <v>762104</v>
      </c>
      <c r="H14" s="70">
        <f t="shared" si="2"/>
        <v>58</v>
      </c>
      <c r="I14" s="74">
        <f t="shared" si="2"/>
        <v>28468</v>
      </c>
      <c r="J14" s="39" t="s">
        <v>14</v>
      </c>
    </row>
    <row r="15" spans="1:17" ht="15" x14ac:dyDescent="0.25">
      <c r="A15" s="42" t="s">
        <v>88</v>
      </c>
      <c r="B15" s="103"/>
      <c r="C15" s="103"/>
      <c r="D15" s="103"/>
      <c r="E15" s="103"/>
      <c r="F15" s="103"/>
      <c r="G15" s="103"/>
      <c r="H15" s="103"/>
      <c r="I15" s="100"/>
      <c r="J15" s="39" t="s">
        <v>14</v>
      </c>
    </row>
    <row r="16" spans="1:17" x14ac:dyDescent="0.2">
      <c r="A16" s="92" t="s">
        <v>89</v>
      </c>
      <c r="B16" s="103"/>
      <c r="C16" s="103">
        <v>332343</v>
      </c>
      <c r="D16" s="103"/>
      <c r="E16" s="103">
        <v>341232</v>
      </c>
      <c r="F16" s="103"/>
      <c r="G16" s="103">
        <v>360905</v>
      </c>
      <c r="H16" s="103"/>
      <c r="I16" s="100">
        <f t="shared" ref="I16:I35" si="3">G16-E16</f>
        <v>19673</v>
      </c>
      <c r="J16" s="39" t="s">
        <v>14</v>
      </c>
    </row>
    <row r="17" spans="1:10" x14ac:dyDescent="0.2">
      <c r="A17" s="92" t="s">
        <v>90</v>
      </c>
      <c r="B17" s="103"/>
      <c r="C17" s="103">
        <v>0</v>
      </c>
      <c r="D17" s="103"/>
      <c r="E17" s="103">
        <v>0</v>
      </c>
      <c r="F17" s="103"/>
      <c r="G17" s="103">
        <v>0</v>
      </c>
      <c r="H17" s="103"/>
      <c r="I17" s="100">
        <f t="shared" si="3"/>
        <v>0</v>
      </c>
      <c r="J17" s="39" t="s">
        <v>14</v>
      </c>
    </row>
    <row r="18" spans="1:10" x14ac:dyDescent="0.2">
      <c r="A18" s="92" t="s">
        <v>91</v>
      </c>
      <c r="B18" s="103"/>
      <c r="C18" s="103">
        <v>26331</v>
      </c>
      <c r="D18" s="103"/>
      <c r="E18" s="103">
        <v>27907</v>
      </c>
      <c r="F18" s="103"/>
      <c r="G18" s="103">
        <v>28206</v>
      </c>
      <c r="H18" s="103"/>
      <c r="I18" s="100">
        <f t="shared" si="3"/>
        <v>299</v>
      </c>
      <c r="J18" s="39" t="s">
        <v>14</v>
      </c>
    </row>
    <row r="19" spans="1:10" x14ac:dyDescent="0.2">
      <c r="A19" s="92" t="s">
        <v>152</v>
      </c>
      <c r="B19" s="103"/>
      <c r="C19" s="103">
        <v>10207</v>
      </c>
      <c r="D19" s="103"/>
      <c r="E19" s="103">
        <v>10897</v>
      </c>
      <c r="F19" s="103"/>
      <c r="G19" s="103">
        <v>9812</v>
      </c>
      <c r="H19" s="103"/>
      <c r="I19" s="100">
        <f t="shared" si="3"/>
        <v>-1085</v>
      </c>
      <c r="J19" s="39" t="s">
        <v>14</v>
      </c>
    </row>
    <row r="20" spans="1:10" x14ac:dyDescent="0.2">
      <c r="A20" s="92" t="s">
        <v>92</v>
      </c>
      <c r="B20" s="103"/>
      <c r="C20" s="103">
        <v>214168</v>
      </c>
      <c r="D20" s="103"/>
      <c r="E20" s="103">
        <v>217498</v>
      </c>
      <c r="F20" s="103"/>
      <c r="G20" s="103">
        <v>220298</v>
      </c>
      <c r="H20" s="103"/>
      <c r="I20" s="100">
        <f t="shared" si="3"/>
        <v>2800</v>
      </c>
      <c r="J20" s="39" t="s">
        <v>14</v>
      </c>
    </row>
    <row r="21" spans="1:10" x14ac:dyDescent="0.2">
      <c r="A21" s="92" t="s">
        <v>93</v>
      </c>
      <c r="B21" s="103"/>
      <c r="C21" s="103">
        <v>36516</v>
      </c>
      <c r="D21" s="103"/>
      <c r="E21" s="103">
        <v>43346</v>
      </c>
      <c r="F21" s="103"/>
      <c r="G21" s="103">
        <v>43217</v>
      </c>
      <c r="H21" s="103"/>
      <c r="I21" s="100">
        <f t="shared" si="3"/>
        <v>-129</v>
      </c>
      <c r="J21" s="39" t="s">
        <v>14</v>
      </c>
    </row>
    <row r="22" spans="1:10" x14ac:dyDescent="0.2">
      <c r="A22" s="92" t="s">
        <v>94</v>
      </c>
      <c r="B22" s="103"/>
      <c r="C22" s="103">
        <v>61899</v>
      </c>
      <c r="D22" s="103"/>
      <c r="E22" s="103">
        <v>64769</v>
      </c>
      <c r="F22" s="103"/>
      <c r="G22" s="103">
        <v>65088</v>
      </c>
      <c r="H22" s="103"/>
      <c r="I22" s="100">
        <f t="shared" si="3"/>
        <v>319</v>
      </c>
      <c r="J22" s="39" t="s">
        <v>14</v>
      </c>
    </row>
    <row r="23" spans="1:10" x14ac:dyDescent="0.2">
      <c r="A23" s="92" t="s">
        <v>95</v>
      </c>
      <c r="B23" s="103"/>
      <c r="C23" s="103">
        <v>1024</v>
      </c>
      <c r="D23" s="103"/>
      <c r="E23" s="103">
        <v>1479</v>
      </c>
      <c r="F23" s="103"/>
      <c r="G23" s="103">
        <v>1162</v>
      </c>
      <c r="H23" s="103"/>
      <c r="I23" s="100">
        <f t="shared" si="3"/>
        <v>-317</v>
      </c>
      <c r="J23" s="39" t="s">
        <v>14</v>
      </c>
    </row>
    <row r="24" spans="1:10" x14ac:dyDescent="0.2">
      <c r="A24" s="92" t="s">
        <v>96</v>
      </c>
      <c r="B24" s="103"/>
      <c r="C24" s="103">
        <v>99249</v>
      </c>
      <c r="D24" s="103"/>
      <c r="E24" s="103">
        <v>118097</v>
      </c>
      <c r="F24" s="103"/>
      <c r="G24" s="103">
        <v>108776</v>
      </c>
      <c r="H24" s="103"/>
      <c r="I24" s="100">
        <f t="shared" si="3"/>
        <v>-9321</v>
      </c>
      <c r="J24" s="39" t="s">
        <v>14</v>
      </c>
    </row>
    <row r="25" spans="1:10" x14ac:dyDescent="0.2">
      <c r="A25" s="92" t="s">
        <v>97</v>
      </c>
      <c r="B25" s="103"/>
      <c r="C25" s="103">
        <v>136336</v>
      </c>
      <c r="D25" s="103"/>
      <c r="E25" s="103">
        <v>156531.00000000012</v>
      </c>
      <c r="F25" s="103"/>
      <c r="G25" s="103">
        <v>131540.00000000012</v>
      </c>
      <c r="H25" s="103"/>
      <c r="I25" s="100">
        <f t="shared" si="3"/>
        <v>-24991</v>
      </c>
      <c r="J25" s="39" t="s">
        <v>14</v>
      </c>
    </row>
    <row r="26" spans="1:10" x14ac:dyDescent="0.2">
      <c r="A26" s="92" t="s">
        <v>98</v>
      </c>
      <c r="B26" s="103"/>
      <c r="C26" s="103">
        <v>88523</v>
      </c>
      <c r="D26" s="103"/>
      <c r="E26" s="103">
        <v>117097</v>
      </c>
      <c r="F26" s="103"/>
      <c r="G26" s="103">
        <v>136805</v>
      </c>
      <c r="H26" s="103"/>
      <c r="I26" s="100">
        <f t="shared" si="3"/>
        <v>19708</v>
      </c>
      <c r="J26" s="39" t="s">
        <v>14</v>
      </c>
    </row>
    <row r="27" spans="1:10" x14ac:dyDescent="0.2">
      <c r="A27" s="92" t="s">
        <v>99</v>
      </c>
      <c r="B27" s="103"/>
      <c r="C27" s="103">
        <v>29892</v>
      </c>
      <c r="D27" s="103"/>
      <c r="E27" s="103">
        <v>38625</v>
      </c>
      <c r="F27" s="103"/>
      <c r="G27" s="103">
        <v>30800</v>
      </c>
      <c r="H27" s="103"/>
      <c r="I27" s="100">
        <f t="shared" si="3"/>
        <v>-7825</v>
      </c>
      <c r="J27" s="39" t="s">
        <v>14</v>
      </c>
    </row>
    <row r="28" spans="1:10" x14ac:dyDescent="0.2">
      <c r="A28" s="92" t="s">
        <v>100</v>
      </c>
      <c r="B28" s="103"/>
      <c r="C28" s="103">
        <v>0</v>
      </c>
      <c r="D28" s="103"/>
      <c r="E28" s="103">
        <v>0</v>
      </c>
      <c r="F28" s="103"/>
      <c r="G28" s="103">
        <v>0</v>
      </c>
      <c r="H28" s="103"/>
      <c r="I28" s="100">
        <f t="shared" si="3"/>
        <v>0</v>
      </c>
      <c r="J28" s="39" t="s">
        <v>14</v>
      </c>
    </row>
    <row r="29" spans="1:10" x14ac:dyDescent="0.2">
      <c r="A29" s="92" t="s">
        <v>44</v>
      </c>
      <c r="B29" s="103"/>
      <c r="C29" s="103">
        <v>2796</v>
      </c>
      <c r="D29" s="103"/>
      <c r="E29" s="103">
        <v>3301</v>
      </c>
      <c r="F29" s="103"/>
      <c r="G29" s="103">
        <v>3000</v>
      </c>
      <c r="H29" s="103"/>
      <c r="I29" s="100">
        <f t="shared" si="3"/>
        <v>-301</v>
      </c>
      <c r="J29" s="39" t="s">
        <v>14</v>
      </c>
    </row>
    <row r="30" spans="1:10" x14ac:dyDescent="0.2">
      <c r="A30" s="92" t="s">
        <v>101</v>
      </c>
      <c r="B30" s="103"/>
      <c r="C30" s="103">
        <v>88857</v>
      </c>
      <c r="D30" s="103"/>
      <c r="E30" s="103">
        <v>94571</v>
      </c>
      <c r="F30" s="103"/>
      <c r="G30" s="103">
        <v>95110</v>
      </c>
      <c r="H30" s="103"/>
      <c r="I30" s="100">
        <f t="shared" si="3"/>
        <v>539</v>
      </c>
      <c r="J30" s="39" t="s">
        <v>14</v>
      </c>
    </row>
    <row r="31" spans="1:10" x14ac:dyDescent="0.2">
      <c r="A31" s="92" t="s">
        <v>102</v>
      </c>
      <c r="B31" s="103"/>
      <c r="C31" s="103">
        <v>160</v>
      </c>
      <c r="D31" s="103"/>
      <c r="E31" s="103">
        <v>342</v>
      </c>
      <c r="F31" s="103"/>
      <c r="G31" s="103">
        <v>116</v>
      </c>
      <c r="H31" s="103"/>
      <c r="I31" s="100">
        <f t="shared" si="3"/>
        <v>-226</v>
      </c>
      <c r="J31" s="39" t="s">
        <v>14</v>
      </c>
    </row>
    <row r="32" spans="1:10" x14ac:dyDescent="0.2">
      <c r="A32" s="92" t="s">
        <v>103</v>
      </c>
      <c r="B32" s="103"/>
      <c r="C32" s="103">
        <v>50230</v>
      </c>
      <c r="D32" s="103"/>
      <c r="E32" s="103">
        <v>58969</v>
      </c>
      <c r="F32" s="103"/>
      <c r="G32" s="103">
        <v>46789</v>
      </c>
      <c r="H32" s="103"/>
      <c r="I32" s="100">
        <f t="shared" si="3"/>
        <v>-12180</v>
      </c>
      <c r="J32" s="39" t="s">
        <v>14</v>
      </c>
    </row>
    <row r="33" spans="1:10" x14ac:dyDescent="0.2">
      <c r="A33" s="92" t="s">
        <v>104</v>
      </c>
      <c r="B33" s="103"/>
      <c r="C33" s="103">
        <v>39826</v>
      </c>
      <c r="D33" s="103"/>
      <c r="E33" s="103">
        <v>57138.761039999998</v>
      </c>
      <c r="F33" s="103"/>
      <c r="G33" s="103">
        <v>38466</v>
      </c>
      <c r="H33" s="103"/>
      <c r="I33" s="100">
        <f t="shared" si="3"/>
        <v>-18672.761039999998</v>
      </c>
      <c r="J33" s="39" t="s">
        <v>14</v>
      </c>
    </row>
    <row r="34" spans="1:10" x14ac:dyDescent="0.2">
      <c r="A34" s="92" t="s">
        <v>105</v>
      </c>
      <c r="B34" s="103"/>
      <c r="C34" s="103">
        <v>10248</v>
      </c>
      <c r="D34" s="103"/>
      <c r="E34" s="103">
        <v>18692</v>
      </c>
      <c r="F34" s="103"/>
      <c r="G34" s="103">
        <v>13770</v>
      </c>
      <c r="H34" s="103"/>
      <c r="I34" s="100">
        <f t="shared" si="3"/>
        <v>-4922</v>
      </c>
      <c r="J34" s="39" t="s">
        <v>14</v>
      </c>
    </row>
    <row r="35" spans="1:10" x14ac:dyDescent="0.2">
      <c r="A35" s="92" t="s">
        <v>107</v>
      </c>
      <c r="B35" s="103"/>
      <c r="C35" s="103">
        <v>864</v>
      </c>
      <c r="D35" s="103"/>
      <c r="E35" s="103">
        <v>1340</v>
      </c>
      <c r="F35" s="103"/>
      <c r="G35" s="103">
        <v>1036</v>
      </c>
      <c r="H35" s="103"/>
      <c r="I35" s="100">
        <f t="shared" si="3"/>
        <v>-304</v>
      </c>
      <c r="J35" s="39" t="s">
        <v>14</v>
      </c>
    </row>
    <row r="36" spans="1:10" ht="15" x14ac:dyDescent="0.25">
      <c r="A36" s="43" t="s">
        <v>108</v>
      </c>
      <c r="B36" s="47"/>
      <c r="C36" s="47">
        <f>SUM(C14:C35)</f>
        <v>1982623</v>
      </c>
      <c r="D36" s="47"/>
      <c r="E36" s="47">
        <f>SUM(E14:E35)</f>
        <v>2105467.7610400002</v>
      </c>
      <c r="F36" s="47"/>
      <c r="G36" s="47">
        <f>SUM(G14:G35)</f>
        <v>2097000</v>
      </c>
      <c r="H36" s="47"/>
      <c r="I36" s="49">
        <f>SUM(I14:I35)</f>
        <v>-8467.7610399999976</v>
      </c>
      <c r="J36" s="39" t="s">
        <v>14</v>
      </c>
    </row>
    <row r="37" spans="1:10" x14ac:dyDescent="0.2">
      <c r="A37" s="92" t="s">
        <v>153</v>
      </c>
      <c r="B37" s="103"/>
      <c r="C37" s="198">
        <v>-39640</v>
      </c>
      <c r="D37" s="103"/>
      <c r="E37" s="198">
        <f>-C42</f>
        <v>-104194.51699999999</v>
      </c>
      <c r="F37" s="103"/>
      <c r="G37" s="198">
        <f>-E42</f>
        <v>-48011</v>
      </c>
      <c r="H37" s="103"/>
      <c r="I37" s="100">
        <f>G37-E37</f>
        <v>56183.516999999993</v>
      </c>
      <c r="J37" s="39" t="s">
        <v>14</v>
      </c>
    </row>
    <row r="38" spans="1:10" x14ac:dyDescent="0.2">
      <c r="A38" s="92" t="s">
        <v>161</v>
      </c>
      <c r="B38" s="103"/>
      <c r="C38" s="305">
        <v>-118335</v>
      </c>
      <c r="D38" s="103"/>
      <c r="E38" s="103">
        <v>-10011.614</v>
      </c>
      <c r="F38" s="103"/>
      <c r="G38" s="198">
        <f>-45000+16511</f>
        <v>-28489</v>
      </c>
      <c r="H38" s="103"/>
      <c r="I38" s="100">
        <f t="shared" ref="I38:I43" si="4">G38-E38</f>
        <v>-18477.385999999999</v>
      </c>
      <c r="J38" s="39" t="s">
        <v>14</v>
      </c>
    </row>
    <row r="39" spans="1:10" x14ac:dyDescent="0.2">
      <c r="A39" s="92" t="s">
        <v>281</v>
      </c>
      <c r="B39" s="103"/>
      <c r="C39" s="305">
        <v>-24472</v>
      </c>
      <c r="D39" s="103"/>
      <c r="E39" s="103">
        <v>-21272.660810000001</v>
      </c>
      <c r="F39" s="103"/>
      <c r="G39" s="103">
        <v>-2500</v>
      </c>
      <c r="H39" s="103"/>
      <c r="I39" s="100">
        <f t="shared" si="4"/>
        <v>18772.660810000001</v>
      </c>
      <c r="J39" s="39" t="s">
        <v>14</v>
      </c>
    </row>
    <row r="40" spans="1:10" x14ac:dyDescent="0.2">
      <c r="A40" s="92" t="s">
        <v>282</v>
      </c>
      <c r="B40" s="103"/>
      <c r="C40" s="305">
        <v>145260</v>
      </c>
      <c r="D40" s="103"/>
      <c r="E40" s="103">
        <v>0</v>
      </c>
      <c r="F40" s="103"/>
      <c r="G40" s="103">
        <v>0</v>
      </c>
      <c r="H40" s="103"/>
      <c r="I40" s="100">
        <f t="shared" si="4"/>
        <v>0</v>
      </c>
      <c r="J40" s="39" t="s">
        <v>14</v>
      </c>
    </row>
    <row r="41" spans="1:10" x14ac:dyDescent="0.2">
      <c r="A41" s="92" t="s">
        <v>335</v>
      </c>
      <c r="B41" s="103"/>
      <c r="C41" s="305">
        <v>2273</v>
      </c>
      <c r="D41" s="103"/>
      <c r="E41" s="103">
        <v>0</v>
      </c>
      <c r="F41" s="103"/>
      <c r="G41" s="103">
        <v>0</v>
      </c>
      <c r="H41" s="103"/>
      <c r="I41" s="100">
        <f t="shared" si="4"/>
        <v>0</v>
      </c>
      <c r="J41" s="39"/>
    </row>
    <row r="42" spans="1:10" x14ac:dyDescent="0.2">
      <c r="A42" s="92" t="s">
        <v>109</v>
      </c>
      <c r="B42" s="103"/>
      <c r="C42" s="305">
        <v>104194.51699999999</v>
      </c>
      <c r="D42" s="103"/>
      <c r="E42" s="103">
        <v>48011</v>
      </c>
      <c r="F42" s="103"/>
      <c r="G42" s="103">
        <v>0</v>
      </c>
      <c r="H42" s="103"/>
      <c r="I42" s="100">
        <f t="shared" si="4"/>
        <v>-48011</v>
      </c>
      <c r="J42" s="39" t="s">
        <v>14</v>
      </c>
    </row>
    <row r="43" spans="1:10" x14ac:dyDescent="0.2">
      <c r="A43" s="92" t="s">
        <v>157</v>
      </c>
      <c r="B43" s="103"/>
      <c r="C43" s="103">
        <v>0</v>
      </c>
      <c r="D43" s="103"/>
      <c r="E43" s="103">
        <v>0</v>
      </c>
      <c r="F43" s="103"/>
      <c r="G43" s="103">
        <v>0</v>
      </c>
      <c r="H43" s="103"/>
      <c r="I43" s="100">
        <f t="shared" si="4"/>
        <v>0</v>
      </c>
      <c r="J43" s="39" t="s">
        <v>14</v>
      </c>
    </row>
    <row r="44" spans="1:10" ht="15.75" thickBot="1" x14ac:dyDescent="0.3">
      <c r="A44" s="44" t="s">
        <v>110</v>
      </c>
      <c r="B44" s="88">
        <f t="shared" ref="B44:I44" si="5">SUM(B36:B43)</f>
        <v>0</v>
      </c>
      <c r="C44" s="88">
        <f>SUM(C36:C43)</f>
        <v>2051903.517</v>
      </c>
      <c r="D44" s="88">
        <f t="shared" si="5"/>
        <v>0</v>
      </c>
      <c r="E44" s="88">
        <f t="shared" si="5"/>
        <v>2017999.9692300002</v>
      </c>
      <c r="F44" s="88">
        <f t="shared" si="5"/>
        <v>0</v>
      </c>
      <c r="G44" s="88">
        <f t="shared" si="5"/>
        <v>2018000</v>
      </c>
      <c r="H44" s="88">
        <f t="shared" si="5"/>
        <v>0</v>
      </c>
      <c r="I44" s="89">
        <f t="shared" si="5"/>
        <v>3.0769999997573905E-2</v>
      </c>
      <c r="J44" s="39" t="s">
        <v>14</v>
      </c>
    </row>
    <row r="45" spans="1:10" x14ac:dyDescent="0.2">
      <c r="A45" s="306" t="s">
        <v>18</v>
      </c>
      <c r="B45" s="307"/>
      <c r="C45" s="307"/>
      <c r="D45" s="307"/>
      <c r="E45" s="307"/>
      <c r="F45" s="307"/>
      <c r="G45" s="307"/>
      <c r="H45" s="307"/>
      <c r="I45" s="308"/>
      <c r="J45" s="39" t="s">
        <v>14</v>
      </c>
    </row>
    <row r="46" spans="1:10" s="311" customFormat="1" x14ac:dyDescent="0.2">
      <c r="A46" s="309" t="s">
        <v>111</v>
      </c>
      <c r="B46" s="302">
        <v>1331</v>
      </c>
      <c r="C46" s="302"/>
      <c r="D46" s="302">
        <v>1319</v>
      </c>
      <c r="E46" s="302"/>
      <c r="F46" s="302">
        <v>1249</v>
      </c>
      <c r="G46" s="302"/>
      <c r="H46" s="302">
        <f>F46-D46</f>
        <v>-70</v>
      </c>
      <c r="I46" s="310"/>
      <c r="J46" s="39" t="s">
        <v>14</v>
      </c>
    </row>
    <row r="47" spans="1:10" x14ac:dyDescent="0.2">
      <c r="A47" s="92"/>
      <c r="B47" s="103"/>
      <c r="C47" s="103"/>
      <c r="D47" s="103"/>
      <c r="E47" s="103"/>
      <c r="F47" s="103"/>
      <c r="G47" s="103"/>
      <c r="H47" s="103"/>
      <c r="I47" s="100"/>
      <c r="J47" s="39" t="s">
        <v>14</v>
      </c>
    </row>
    <row r="48" spans="1:10" s="311" customFormat="1" x14ac:dyDescent="0.2">
      <c r="A48" s="309" t="s">
        <v>112</v>
      </c>
      <c r="B48" s="302"/>
      <c r="C48" s="302">
        <v>6642</v>
      </c>
      <c r="D48" s="302"/>
      <c r="E48" s="302">
        <v>6839</v>
      </c>
      <c r="F48" s="302"/>
      <c r="G48" s="302">
        <f>E48</f>
        <v>6839</v>
      </c>
      <c r="H48" s="302"/>
      <c r="I48" s="310">
        <f t="shared" ref="I48:I49" si="6">G48-E48</f>
        <v>0</v>
      </c>
      <c r="J48" s="39" t="s">
        <v>14</v>
      </c>
    </row>
    <row r="49" spans="1:10" s="311" customFormat="1" ht="15" thickBot="1" x14ac:dyDescent="0.25">
      <c r="A49" s="312" t="s">
        <v>283</v>
      </c>
      <c r="B49" s="313"/>
      <c r="C49" s="313">
        <v>238.99599999999995</v>
      </c>
      <c r="D49" s="313"/>
      <c r="E49" s="313">
        <f>C49</f>
        <v>238.99599999999995</v>
      </c>
      <c r="F49" s="313"/>
      <c r="G49" s="313">
        <f>C49</f>
        <v>238.99599999999995</v>
      </c>
      <c r="H49" s="313"/>
      <c r="I49" s="314">
        <f t="shared" si="6"/>
        <v>0</v>
      </c>
      <c r="J49" s="315" t="s">
        <v>15</v>
      </c>
    </row>
    <row r="51" spans="1:10" x14ac:dyDescent="0.2">
      <c r="A51" s="316"/>
      <c r="C51" s="96"/>
      <c r="E51" s="96"/>
    </row>
    <row r="52" spans="1:10" x14ac:dyDescent="0.2">
      <c r="C52" s="96"/>
      <c r="E52" s="96"/>
      <c r="G52" s="96"/>
    </row>
  </sheetData>
  <mergeCells count="10">
    <mergeCell ref="A6:A7"/>
    <mergeCell ref="B6:C6"/>
    <mergeCell ref="D6:E6"/>
    <mergeCell ref="F6:G6"/>
    <mergeCell ref="H6:I6"/>
    <mergeCell ref="A1:I1"/>
    <mergeCell ref="A2:I2"/>
    <mergeCell ref="A3:I3"/>
    <mergeCell ref="A4:I4"/>
    <mergeCell ref="A5:I5"/>
  </mergeCells>
  <printOptions horizontalCentered="1"/>
  <pageMargins left="0.7" right="0.7" top="1.1000000000000001" bottom="0.8" header="0.8" footer="0.6"/>
  <pageSetup scale="63" orientation="landscape" r:id="rId1"/>
  <headerFooter>
    <oddHeader>&amp;L&amp;"Arial,Bold"&amp;12K. Summary of Requirements by Object Class</oddHeader>
    <oddFooter>&amp;C&amp;"Arial,Regular"Exhibit K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view="pageBreakPreview" zoomScale="90" zoomScaleNormal="100" zoomScaleSheetLayoutView="90" workbookViewId="0">
      <selection activeCell="A36" sqref="A36"/>
    </sheetView>
  </sheetViews>
  <sheetFormatPr defaultRowHeight="14.25" x14ac:dyDescent="0.2"/>
  <cols>
    <col min="1" max="1" width="113.5703125" style="389" customWidth="1"/>
    <col min="2" max="2" width="17.5703125" style="96" customWidth="1"/>
    <col min="3" max="3" width="11.42578125" style="96" customWidth="1"/>
    <col min="4" max="4" width="14.5703125" style="97" customWidth="1"/>
    <col min="5" max="5" width="11.5703125" style="4" bestFit="1" customWidth="1"/>
    <col min="6" max="6" width="4.85546875" style="389" customWidth="1"/>
    <col min="7" max="16384" width="9.140625" style="389"/>
  </cols>
  <sheetData>
    <row r="1" spans="1:5" ht="18" x14ac:dyDescent="0.25">
      <c r="A1" s="423" t="s">
        <v>0</v>
      </c>
      <c r="B1" s="423"/>
      <c r="C1" s="423"/>
      <c r="D1" s="423"/>
      <c r="E1" s="4" t="s">
        <v>14</v>
      </c>
    </row>
    <row r="2" spans="1:5" ht="15" x14ac:dyDescent="0.2">
      <c r="A2" s="424" t="s">
        <v>208</v>
      </c>
      <c r="B2" s="424"/>
      <c r="C2" s="424"/>
      <c r="D2" s="424"/>
      <c r="E2" s="4" t="s">
        <v>14</v>
      </c>
    </row>
    <row r="3" spans="1:5" x14ac:dyDescent="0.2">
      <c r="A3" s="420" t="s">
        <v>1</v>
      </c>
      <c r="B3" s="420"/>
      <c r="C3" s="420"/>
      <c r="D3" s="420"/>
      <c r="E3" s="4" t="s">
        <v>14</v>
      </c>
    </row>
    <row r="4" spans="1:5" x14ac:dyDescent="0.2">
      <c r="A4" s="425" t="s">
        <v>2</v>
      </c>
      <c r="B4" s="425"/>
      <c r="C4" s="425"/>
      <c r="D4" s="425"/>
      <c r="E4" s="4" t="s">
        <v>14</v>
      </c>
    </row>
    <row r="5" spans="1:5" ht="15" thickBot="1" x14ac:dyDescent="0.25">
      <c r="E5" s="4" t="s">
        <v>14</v>
      </c>
    </row>
    <row r="6" spans="1:5" ht="15" x14ac:dyDescent="0.25">
      <c r="B6" s="426" t="s">
        <v>165</v>
      </c>
      <c r="C6" s="427"/>
      <c r="D6" s="428"/>
      <c r="E6" s="4" t="s">
        <v>14</v>
      </c>
    </row>
    <row r="7" spans="1:5" ht="15.75" thickBot="1" x14ac:dyDescent="0.25">
      <c r="B7" s="1" t="s">
        <v>199</v>
      </c>
      <c r="C7" s="2" t="s">
        <v>200</v>
      </c>
      <c r="D7" s="3" t="s">
        <v>4</v>
      </c>
      <c r="E7" s="4" t="s">
        <v>14</v>
      </c>
    </row>
    <row r="8" spans="1:5" ht="15" x14ac:dyDescent="0.25">
      <c r="A8" s="57" t="s">
        <v>163</v>
      </c>
      <c r="B8" s="58">
        <v>8197</v>
      </c>
      <c r="C8" s="59">
        <v>6826</v>
      </c>
      <c r="D8" s="60">
        <v>2050904</v>
      </c>
      <c r="E8" s="4" t="s">
        <v>14</v>
      </c>
    </row>
    <row r="9" spans="1:5" x14ac:dyDescent="0.2">
      <c r="A9" s="113" t="s">
        <v>164</v>
      </c>
      <c r="B9" s="102" t="s">
        <v>45</v>
      </c>
      <c r="C9" s="103"/>
      <c r="D9" s="100">
        <v>-42520</v>
      </c>
      <c r="E9" s="4" t="s">
        <v>14</v>
      </c>
    </row>
    <row r="10" spans="1:5" x14ac:dyDescent="0.2">
      <c r="A10" s="113" t="s">
        <v>196</v>
      </c>
      <c r="B10" s="102"/>
      <c r="C10" s="103"/>
      <c r="D10" s="100">
        <v>-102110</v>
      </c>
      <c r="E10" s="4" t="s">
        <v>14</v>
      </c>
    </row>
    <row r="11" spans="1:5" x14ac:dyDescent="0.2">
      <c r="A11" s="123" t="s">
        <v>184</v>
      </c>
      <c r="B11" s="391"/>
      <c r="C11" s="149"/>
      <c r="D11" s="148">
        <v>1000</v>
      </c>
      <c r="E11" s="4" t="s">
        <v>14</v>
      </c>
    </row>
    <row r="12" spans="1:5" ht="15" x14ac:dyDescent="0.25">
      <c r="A12" s="56" t="s">
        <v>166</v>
      </c>
      <c r="B12" s="69">
        <f>SUM(B8:B10)</f>
        <v>8197</v>
      </c>
      <c r="C12" s="70">
        <f>SUM(C8:C10)</f>
        <v>6826</v>
      </c>
      <c r="D12" s="71">
        <f>SUM(D8:D10)</f>
        <v>1906274</v>
      </c>
      <c r="E12" s="4" t="s">
        <v>14</v>
      </c>
    </row>
    <row r="13" spans="1:5" ht="15" x14ac:dyDescent="0.25">
      <c r="A13" s="56"/>
      <c r="B13" s="69"/>
      <c r="C13" s="70"/>
      <c r="D13" s="71"/>
      <c r="E13" s="4" t="s">
        <v>14</v>
      </c>
    </row>
    <row r="14" spans="1:5" ht="15" x14ac:dyDescent="0.25">
      <c r="A14" s="45" t="s">
        <v>203</v>
      </c>
      <c r="B14" s="69">
        <v>8197</v>
      </c>
      <c r="C14" s="70">
        <v>6566</v>
      </c>
      <c r="D14" s="71">
        <v>2018000</v>
      </c>
      <c r="E14" s="4" t="s">
        <v>14</v>
      </c>
    </row>
    <row r="15" spans="1:5" ht="15" x14ac:dyDescent="0.25">
      <c r="A15" s="98" t="s">
        <v>197</v>
      </c>
      <c r="B15" s="90"/>
      <c r="C15" s="91"/>
      <c r="D15" s="133">
        <v>0</v>
      </c>
      <c r="E15" s="4" t="s">
        <v>14</v>
      </c>
    </row>
    <row r="16" spans="1:5" ht="15" x14ac:dyDescent="0.25">
      <c r="A16" s="48" t="s">
        <v>204</v>
      </c>
      <c r="B16" s="115">
        <f>SUM(B14:B15)</f>
        <v>8197</v>
      </c>
      <c r="C16" s="84">
        <f>SUM(C14:C15)</f>
        <v>6566</v>
      </c>
      <c r="D16" s="114">
        <f>SUM(D14:D15)</f>
        <v>2018000</v>
      </c>
      <c r="E16" s="4" t="s">
        <v>14</v>
      </c>
    </row>
    <row r="17" spans="1:5" ht="15" x14ac:dyDescent="0.25">
      <c r="A17" s="48"/>
      <c r="B17" s="46"/>
      <c r="C17" s="47"/>
      <c r="D17" s="49"/>
      <c r="E17" s="4" t="s">
        <v>14</v>
      </c>
    </row>
    <row r="18" spans="1:5" ht="15" x14ac:dyDescent="0.25">
      <c r="A18" s="50" t="s">
        <v>131</v>
      </c>
      <c r="B18" s="46"/>
      <c r="C18" s="47"/>
      <c r="D18" s="49"/>
      <c r="E18" s="4" t="s">
        <v>14</v>
      </c>
    </row>
    <row r="19" spans="1:5" x14ac:dyDescent="0.2">
      <c r="A19" s="104" t="s">
        <v>5</v>
      </c>
      <c r="B19" s="102">
        <f>'E. ATB Justification-S&amp;E'!E15</f>
        <v>0</v>
      </c>
      <c r="C19" s="103">
        <f>'E. ATB Justification-S&amp;E'!F15</f>
        <v>0</v>
      </c>
      <c r="D19" s="100">
        <f>'E. ATB Justification-S&amp;E'!G15</f>
        <v>31192</v>
      </c>
      <c r="E19" s="4" t="s">
        <v>14</v>
      </c>
    </row>
    <row r="20" spans="1:5" x14ac:dyDescent="0.2">
      <c r="A20" s="104" t="s">
        <v>6</v>
      </c>
      <c r="B20" s="102">
        <f>'E. ATB Justification-S&amp;E'!E19</f>
        <v>0</v>
      </c>
      <c r="C20" s="103">
        <f>'E. ATB Justification-S&amp;E'!F19</f>
        <v>0</v>
      </c>
      <c r="D20" s="100">
        <f>'E. ATB Justification-S&amp;E'!G19</f>
        <v>7164</v>
      </c>
      <c r="E20" s="4" t="s">
        <v>14</v>
      </c>
    </row>
    <row r="21" spans="1:5" x14ac:dyDescent="0.2">
      <c r="A21" s="104" t="s">
        <v>7</v>
      </c>
      <c r="B21" s="102">
        <f>'E. ATB Justification-S&amp;E'!E23</f>
        <v>0</v>
      </c>
      <c r="C21" s="103">
        <f>'E. ATB Justification-S&amp;E'!F23</f>
        <v>51</v>
      </c>
      <c r="D21" s="100">
        <f>'E. ATB Justification-S&amp;E'!G23</f>
        <v>3555</v>
      </c>
      <c r="E21" s="4" t="s">
        <v>14</v>
      </c>
    </row>
    <row r="22" spans="1:5" x14ac:dyDescent="0.2">
      <c r="A22" s="104" t="s">
        <v>8</v>
      </c>
      <c r="B22" s="77">
        <f>'E. ATB Justification-S&amp;E'!E30</f>
        <v>0</v>
      </c>
      <c r="C22" s="78">
        <f>'E. ATB Justification-S&amp;E'!F30</f>
        <v>0</v>
      </c>
      <c r="D22" s="79">
        <f>'E. ATB Justification-S&amp;E'!G30</f>
        <v>33249</v>
      </c>
      <c r="E22" s="4" t="s">
        <v>14</v>
      </c>
    </row>
    <row r="23" spans="1:5" ht="15" x14ac:dyDescent="0.25">
      <c r="A23" s="51" t="s">
        <v>132</v>
      </c>
      <c r="B23" s="46">
        <f>SUM(B19:B22)</f>
        <v>0</v>
      </c>
      <c r="C23" s="47">
        <f>SUM(C19:C22)</f>
        <v>51</v>
      </c>
      <c r="D23" s="49">
        <f>SUM(D19:D22)</f>
        <v>75160</v>
      </c>
      <c r="E23" s="4" t="s">
        <v>14</v>
      </c>
    </row>
    <row r="24" spans="1:5" ht="15" x14ac:dyDescent="0.25">
      <c r="A24" s="48" t="s">
        <v>133</v>
      </c>
      <c r="B24" s="75">
        <f>B23</f>
        <v>0</v>
      </c>
      <c r="C24" s="9">
        <f>C23</f>
        <v>51</v>
      </c>
      <c r="D24" s="10">
        <f>D23</f>
        <v>75160</v>
      </c>
      <c r="E24" s="4" t="s">
        <v>14</v>
      </c>
    </row>
    <row r="25" spans="1:5" ht="15" x14ac:dyDescent="0.25">
      <c r="A25" s="52" t="s">
        <v>167</v>
      </c>
      <c r="B25" s="73">
        <f>B16+B24</f>
        <v>8197</v>
      </c>
      <c r="C25" s="70">
        <f>C16+C24</f>
        <v>6617</v>
      </c>
      <c r="D25" s="74">
        <f>D16+D24</f>
        <v>2093160</v>
      </c>
      <c r="E25" s="4" t="s">
        <v>14</v>
      </c>
    </row>
    <row r="26" spans="1:5" ht="15" x14ac:dyDescent="0.25">
      <c r="A26" s="52" t="s">
        <v>9</v>
      </c>
      <c r="B26" s="73"/>
      <c r="C26" s="70"/>
      <c r="D26" s="74"/>
      <c r="E26" s="4" t="s">
        <v>14</v>
      </c>
    </row>
    <row r="27" spans="1:5" x14ac:dyDescent="0.2">
      <c r="A27" s="104" t="s">
        <v>209</v>
      </c>
      <c r="B27" s="106">
        <v>0</v>
      </c>
      <c r="C27" s="103">
        <v>0</v>
      </c>
      <c r="D27" s="107">
        <v>0</v>
      </c>
      <c r="E27" s="4" t="s">
        <v>14</v>
      </c>
    </row>
    <row r="28" spans="1:5" ht="15" x14ac:dyDescent="0.25">
      <c r="A28" s="104" t="s">
        <v>210</v>
      </c>
      <c r="B28" s="53"/>
      <c r="C28" s="47"/>
      <c r="D28" s="54"/>
      <c r="E28" s="4" t="s">
        <v>14</v>
      </c>
    </row>
    <row r="29" spans="1:5" x14ac:dyDescent="0.2">
      <c r="A29" s="105" t="s">
        <v>211</v>
      </c>
      <c r="B29" s="80">
        <v>0</v>
      </c>
      <c r="C29" s="78">
        <v>0</v>
      </c>
      <c r="D29" s="81">
        <v>-75160</v>
      </c>
      <c r="E29" s="4" t="s">
        <v>14</v>
      </c>
    </row>
    <row r="30" spans="1:5" x14ac:dyDescent="0.2">
      <c r="A30" s="105" t="s">
        <v>12</v>
      </c>
      <c r="B30" s="106">
        <f>SUM(B29:B29)</f>
        <v>0</v>
      </c>
      <c r="C30" s="103">
        <f>SUM(C29:C29)</f>
        <v>0</v>
      </c>
      <c r="D30" s="107">
        <f>SUM(D29:D29)</f>
        <v>-75160</v>
      </c>
      <c r="E30" s="4" t="s">
        <v>14</v>
      </c>
    </row>
    <row r="31" spans="1:5" ht="15" x14ac:dyDescent="0.25">
      <c r="A31" s="48" t="s">
        <v>13</v>
      </c>
      <c r="B31" s="72">
        <f>B27+B30</f>
        <v>0</v>
      </c>
      <c r="C31" s="9">
        <f>C27+C30</f>
        <v>0</v>
      </c>
      <c r="D31" s="76">
        <f>D27+D30</f>
        <v>-75160</v>
      </c>
      <c r="E31" s="4" t="s">
        <v>14</v>
      </c>
    </row>
    <row r="32" spans="1:5" ht="15" x14ac:dyDescent="0.25">
      <c r="A32" s="55" t="s">
        <v>168</v>
      </c>
      <c r="B32" s="69">
        <f>B25+B31</f>
        <v>8197</v>
      </c>
      <c r="C32" s="70">
        <f>C25+C31</f>
        <v>6617</v>
      </c>
      <c r="D32" s="71">
        <f>D25+D31</f>
        <v>2018000</v>
      </c>
      <c r="E32" s="4" t="s">
        <v>14</v>
      </c>
    </row>
    <row r="33" spans="1:5" ht="15" x14ac:dyDescent="0.25">
      <c r="A33" s="98" t="s">
        <v>198</v>
      </c>
      <c r="B33" s="72"/>
      <c r="C33" s="9"/>
      <c r="D33" s="99">
        <v>0</v>
      </c>
      <c r="E33" s="4" t="s">
        <v>14</v>
      </c>
    </row>
    <row r="34" spans="1:5" s="5" customFormat="1" ht="15" x14ac:dyDescent="0.25">
      <c r="A34" s="64" t="s">
        <v>169</v>
      </c>
      <c r="B34" s="61">
        <f>SUM(B32:B33)</f>
        <v>8197</v>
      </c>
      <c r="C34" s="62">
        <f>SUM(C32:C33)</f>
        <v>6617</v>
      </c>
      <c r="D34" s="63">
        <f>SUM(D32:D33)</f>
        <v>2018000</v>
      </c>
      <c r="E34" s="4" t="s">
        <v>14</v>
      </c>
    </row>
    <row r="35" spans="1:5" ht="15" thickBot="1" x14ac:dyDescent="0.25">
      <c r="A35" s="108" t="s">
        <v>207</v>
      </c>
      <c r="B35" s="134">
        <f>B32-B14</f>
        <v>0</v>
      </c>
      <c r="C35" s="135">
        <f>C32-C14</f>
        <v>51</v>
      </c>
      <c r="D35" s="136">
        <f>D32-D14</f>
        <v>0</v>
      </c>
      <c r="E35" s="4" t="s">
        <v>14</v>
      </c>
    </row>
    <row r="36" spans="1:5" x14ac:dyDescent="0.2">
      <c r="A36" s="4"/>
      <c r="E36" s="4" t="s">
        <v>14</v>
      </c>
    </row>
    <row r="37" spans="1:5" ht="17.25" x14ac:dyDescent="0.2">
      <c r="A37" s="421" t="s">
        <v>201</v>
      </c>
      <c r="B37" s="422"/>
      <c r="C37" s="422"/>
      <c r="D37" s="422"/>
      <c r="E37" s="4" t="s">
        <v>15</v>
      </c>
    </row>
    <row r="38" spans="1:5" x14ac:dyDescent="0.2">
      <c r="E38" s="389"/>
    </row>
  </sheetData>
  <mergeCells count="6">
    <mergeCell ref="A37:D37"/>
    <mergeCell ref="A1:D1"/>
    <mergeCell ref="A2:D2"/>
    <mergeCell ref="A3:D3"/>
    <mergeCell ref="A4:D4"/>
    <mergeCell ref="B6:D6"/>
  </mergeCells>
  <printOptions horizontalCentered="1"/>
  <pageMargins left="0.7" right="0.7" top="1.1000000000000001" bottom="0.8" header="0.8" footer="0.6"/>
  <pageSetup scale="77" orientation="landscape" r:id="rId1"/>
  <headerFooter>
    <oddHeader>&amp;L&amp;"Arial,Bold"&amp;12B. Summary of Requirements</oddHeader>
    <oddFooter>&amp;C&amp;"Arial,Regular"Exhibit B - Summary of Requirements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view="pageBreakPreview" topLeftCell="A28" zoomScale="85" zoomScaleNormal="85" zoomScaleSheetLayoutView="85" workbookViewId="0">
      <selection activeCell="J50" sqref="J50"/>
    </sheetView>
  </sheetViews>
  <sheetFormatPr defaultColWidth="9.140625" defaultRowHeight="14.25" x14ac:dyDescent="0.2"/>
  <cols>
    <col min="1" max="1" width="86.5703125" style="389" customWidth="1"/>
    <col min="2" max="2" width="8.28515625" style="389" customWidth="1"/>
    <col min="3" max="3" width="12.5703125" style="389" customWidth="1"/>
    <col min="4" max="4" width="8.28515625" style="389" customWidth="1"/>
    <col min="5" max="5" width="12.7109375" style="389" customWidth="1"/>
    <col min="6" max="6" width="8.28515625" style="389" customWidth="1"/>
    <col min="7" max="7" width="12.7109375" style="389" customWidth="1"/>
    <col min="8" max="8" width="8.28515625" style="389" customWidth="1"/>
    <col min="9" max="9" width="12.7109375" style="389" customWidth="1"/>
    <col min="10" max="10" width="14" style="4" bestFit="1" customWidth="1"/>
    <col min="11" max="11" width="4.5703125" style="389" customWidth="1"/>
    <col min="12" max="13" width="8.28515625" style="389" customWidth="1"/>
    <col min="14" max="14" width="12.7109375" style="389" customWidth="1"/>
    <col min="15" max="16" width="8.28515625" style="389" customWidth="1"/>
    <col min="17" max="17" width="12.7109375" style="389" customWidth="1"/>
    <col min="18" max="16384" width="9.140625" style="389"/>
  </cols>
  <sheetData>
    <row r="1" spans="1:17" ht="18" x14ac:dyDescent="0.25">
      <c r="A1" s="423" t="s">
        <v>82</v>
      </c>
      <c r="B1" s="423"/>
      <c r="C1" s="423"/>
      <c r="D1" s="423"/>
      <c r="E1" s="423"/>
      <c r="F1" s="423"/>
      <c r="G1" s="423"/>
      <c r="H1" s="423"/>
      <c r="I1" s="423"/>
      <c r="J1" s="39" t="s">
        <v>14</v>
      </c>
      <c r="K1" s="6"/>
      <c r="L1" s="6"/>
      <c r="M1" s="6"/>
      <c r="N1" s="6"/>
      <c r="O1" s="6"/>
      <c r="P1" s="6"/>
      <c r="Q1" s="6"/>
    </row>
    <row r="2" spans="1:17" ht="16.5" x14ac:dyDescent="0.25">
      <c r="A2" s="556" t="s">
        <v>208</v>
      </c>
      <c r="B2" s="557"/>
      <c r="C2" s="557"/>
      <c r="D2" s="557"/>
      <c r="E2" s="557"/>
      <c r="F2" s="557"/>
      <c r="G2" s="557"/>
      <c r="H2" s="557"/>
      <c r="I2" s="557"/>
      <c r="J2" s="39" t="s">
        <v>14</v>
      </c>
      <c r="K2" s="7"/>
      <c r="L2" s="7"/>
      <c r="M2" s="7"/>
      <c r="N2" s="7"/>
      <c r="O2" s="7"/>
      <c r="P2" s="7"/>
      <c r="Q2" s="7"/>
    </row>
    <row r="3" spans="1:17" ht="16.5" x14ac:dyDescent="0.25">
      <c r="A3" s="556" t="s">
        <v>214</v>
      </c>
      <c r="B3" s="557"/>
      <c r="C3" s="557"/>
      <c r="D3" s="557"/>
      <c r="E3" s="557"/>
      <c r="F3" s="557"/>
      <c r="G3" s="557"/>
      <c r="H3" s="557"/>
      <c r="I3" s="557"/>
      <c r="J3" s="39" t="s">
        <v>14</v>
      </c>
      <c r="K3" s="112"/>
      <c r="L3" s="112"/>
      <c r="M3" s="112"/>
      <c r="N3" s="112"/>
      <c r="O3" s="112"/>
      <c r="P3" s="112"/>
      <c r="Q3" s="112"/>
    </row>
    <row r="4" spans="1:17" x14ac:dyDescent="0.2">
      <c r="A4" s="425" t="s">
        <v>2</v>
      </c>
      <c r="B4" s="425"/>
      <c r="C4" s="425"/>
      <c r="D4" s="425"/>
      <c r="E4" s="425"/>
      <c r="F4" s="425"/>
      <c r="G4" s="425"/>
      <c r="H4" s="425"/>
      <c r="I4" s="425"/>
      <c r="J4" s="39" t="s">
        <v>14</v>
      </c>
      <c r="K4" s="111"/>
      <c r="L4" s="111"/>
      <c r="M4" s="111"/>
      <c r="N4" s="111"/>
      <c r="O4" s="111"/>
      <c r="P4" s="111"/>
      <c r="Q4" s="111"/>
    </row>
    <row r="5" spans="1:17" ht="15" thickBot="1" x14ac:dyDescent="0.25">
      <c r="A5" s="425"/>
      <c r="B5" s="425"/>
      <c r="C5" s="425"/>
      <c r="D5" s="425"/>
      <c r="E5" s="425"/>
      <c r="F5" s="425"/>
      <c r="G5" s="425"/>
      <c r="H5" s="425"/>
      <c r="I5" s="425"/>
      <c r="J5" s="39" t="s">
        <v>14</v>
      </c>
      <c r="K5" s="111"/>
      <c r="L5" s="111"/>
      <c r="M5" s="111"/>
      <c r="N5" s="111"/>
      <c r="O5" s="111"/>
      <c r="P5" s="111"/>
      <c r="Q5" s="111"/>
    </row>
    <row r="6" spans="1:17" ht="45" customHeight="1" x14ac:dyDescent="0.2">
      <c r="A6" s="431" t="s">
        <v>83</v>
      </c>
      <c r="B6" s="429" t="s">
        <v>177</v>
      </c>
      <c r="C6" s="429"/>
      <c r="D6" s="429" t="s">
        <v>179</v>
      </c>
      <c r="E6" s="429"/>
      <c r="F6" s="429" t="s">
        <v>174</v>
      </c>
      <c r="G6" s="429"/>
      <c r="H6" s="429" t="s">
        <v>54</v>
      </c>
      <c r="I6" s="430"/>
      <c r="J6" s="39" t="s">
        <v>14</v>
      </c>
    </row>
    <row r="7" spans="1:17" ht="28.5" x14ac:dyDescent="0.2">
      <c r="A7" s="432"/>
      <c r="B7" s="156" t="s">
        <v>22</v>
      </c>
      <c r="C7" s="156" t="s">
        <v>4</v>
      </c>
      <c r="D7" s="156" t="s">
        <v>22</v>
      </c>
      <c r="E7" s="156" t="s">
        <v>4</v>
      </c>
      <c r="F7" s="156" t="s">
        <v>22</v>
      </c>
      <c r="G7" s="156" t="s">
        <v>4</v>
      </c>
      <c r="H7" s="156" t="s">
        <v>22</v>
      </c>
      <c r="I7" s="155" t="s">
        <v>4</v>
      </c>
      <c r="J7" s="39" t="s">
        <v>14</v>
      </c>
    </row>
    <row r="8" spans="1:17" x14ac:dyDescent="0.2">
      <c r="A8" s="153" t="s">
        <v>84</v>
      </c>
      <c r="B8" s="152">
        <v>1362</v>
      </c>
      <c r="C8" s="152">
        <v>132649</v>
      </c>
      <c r="D8" s="152">
        <v>1454</v>
      </c>
      <c r="E8" s="152">
        <v>149485</v>
      </c>
      <c r="F8" s="152">
        <v>1454</v>
      </c>
      <c r="G8" s="152">
        <v>150859</v>
      </c>
      <c r="H8" s="152">
        <f t="shared" ref="H8:I13" si="0">F8-D8</f>
        <v>0</v>
      </c>
      <c r="I8" s="151">
        <f t="shared" si="0"/>
        <v>1374</v>
      </c>
      <c r="J8" s="39" t="s">
        <v>14</v>
      </c>
    </row>
    <row r="9" spans="1:17" x14ac:dyDescent="0.2">
      <c r="A9" s="92" t="s">
        <v>85</v>
      </c>
      <c r="B9" s="103">
        <v>0</v>
      </c>
      <c r="C9" s="103">
        <v>1587</v>
      </c>
      <c r="D9" s="103">
        <v>0</v>
      </c>
      <c r="E9" s="103">
        <v>1423</v>
      </c>
      <c r="F9" s="103">
        <v>0</v>
      </c>
      <c r="G9" s="103">
        <v>1436</v>
      </c>
      <c r="H9" s="103">
        <f t="shared" si="0"/>
        <v>0</v>
      </c>
      <c r="I9" s="100">
        <f t="shared" si="0"/>
        <v>13</v>
      </c>
      <c r="J9" s="39" t="s">
        <v>14</v>
      </c>
    </row>
    <row r="10" spans="1:17" x14ac:dyDescent="0.2">
      <c r="A10" s="92" t="s">
        <v>151</v>
      </c>
      <c r="B10" s="103">
        <f>SUM(B11:B12)</f>
        <v>109</v>
      </c>
      <c r="C10" s="103">
        <v>8489</v>
      </c>
      <c r="D10" s="103">
        <f>SUM(D11:D12)</f>
        <v>110</v>
      </c>
      <c r="E10" s="103">
        <v>11025</v>
      </c>
      <c r="F10" s="103">
        <f>SUM(F11:F12)</f>
        <v>110</v>
      </c>
      <c r="G10" s="103">
        <v>11127</v>
      </c>
      <c r="H10" s="103">
        <f t="shared" si="0"/>
        <v>0</v>
      </c>
      <c r="I10" s="100">
        <f t="shared" si="0"/>
        <v>102</v>
      </c>
      <c r="J10" s="39" t="s">
        <v>14</v>
      </c>
    </row>
    <row r="11" spans="1:17" x14ac:dyDescent="0.2">
      <c r="A11" s="41" t="s">
        <v>21</v>
      </c>
      <c r="B11" s="86">
        <v>15</v>
      </c>
      <c r="C11" s="86">
        <v>0</v>
      </c>
      <c r="D11" s="86">
        <v>16</v>
      </c>
      <c r="E11" s="86">
        <v>0</v>
      </c>
      <c r="F11" s="86">
        <v>16</v>
      </c>
      <c r="G11" s="86">
        <v>0</v>
      </c>
      <c r="H11" s="86">
        <f t="shared" si="0"/>
        <v>0</v>
      </c>
      <c r="I11" s="87">
        <f t="shared" si="0"/>
        <v>0</v>
      </c>
      <c r="J11" s="39" t="s">
        <v>14</v>
      </c>
    </row>
    <row r="12" spans="1:17" s="311" customFormat="1" x14ac:dyDescent="0.2">
      <c r="A12" s="317" t="s">
        <v>86</v>
      </c>
      <c r="B12" s="303">
        <v>94</v>
      </c>
      <c r="C12" s="303">
        <v>0</v>
      </c>
      <c r="D12" s="303">
        <v>94</v>
      </c>
      <c r="E12" s="303">
        <v>0</v>
      </c>
      <c r="F12" s="303">
        <v>94</v>
      </c>
      <c r="G12" s="303">
        <v>0</v>
      </c>
      <c r="H12" s="303">
        <f t="shared" si="0"/>
        <v>0</v>
      </c>
      <c r="I12" s="318">
        <f t="shared" si="0"/>
        <v>0</v>
      </c>
      <c r="J12" s="39" t="s">
        <v>14</v>
      </c>
    </row>
    <row r="13" spans="1:17" x14ac:dyDescent="0.2">
      <c r="A13" s="92" t="s">
        <v>87</v>
      </c>
      <c r="B13" s="149">
        <v>0</v>
      </c>
      <c r="C13" s="149">
        <v>31</v>
      </c>
      <c r="D13" s="149">
        <v>0</v>
      </c>
      <c r="E13" s="149">
        <v>47</v>
      </c>
      <c r="F13" s="149">
        <v>0</v>
      </c>
      <c r="G13" s="149">
        <v>47</v>
      </c>
      <c r="H13" s="149">
        <f t="shared" si="0"/>
        <v>0</v>
      </c>
      <c r="I13" s="148">
        <f t="shared" si="0"/>
        <v>0</v>
      </c>
      <c r="J13" s="39" t="s">
        <v>14</v>
      </c>
    </row>
    <row r="14" spans="1:17" ht="15" x14ac:dyDescent="0.25">
      <c r="A14" s="43" t="s">
        <v>17</v>
      </c>
      <c r="B14" s="70">
        <f t="shared" ref="B14:I14" si="1">SUM(B8:B10,B13)</f>
        <v>1471</v>
      </c>
      <c r="C14" s="70">
        <f t="shared" si="1"/>
        <v>142756</v>
      </c>
      <c r="D14" s="70">
        <f t="shared" si="1"/>
        <v>1564</v>
      </c>
      <c r="E14" s="70">
        <f t="shared" si="1"/>
        <v>161980</v>
      </c>
      <c r="F14" s="70">
        <f t="shared" si="1"/>
        <v>1564</v>
      </c>
      <c r="G14" s="70">
        <f t="shared" si="1"/>
        <v>163469</v>
      </c>
      <c r="H14" s="70">
        <f t="shared" si="1"/>
        <v>0</v>
      </c>
      <c r="I14" s="74">
        <f t="shared" si="1"/>
        <v>1489</v>
      </c>
      <c r="J14" s="39" t="s">
        <v>14</v>
      </c>
    </row>
    <row r="15" spans="1:17" ht="15" x14ac:dyDescent="0.25">
      <c r="A15" s="42" t="s">
        <v>88</v>
      </c>
      <c r="B15" s="103"/>
      <c r="C15" s="103"/>
      <c r="D15" s="103"/>
      <c r="E15" s="103"/>
      <c r="F15" s="103"/>
      <c r="G15" s="103"/>
      <c r="H15" s="103"/>
      <c r="I15" s="100"/>
      <c r="J15" s="39" t="s">
        <v>14</v>
      </c>
    </row>
    <row r="16" spans="1:17" x14ac:dyDescent="0.2">
      <c r="A16" s="92" t="s">
        <v>89</v>
      </c>
      <c r="B16" s="103"/>
      <c r="C16" s="103">
        <v>40176</v>
      </c>
      <c r="D16" s="103"/>
      <c r="E16" s="103">
        <v>48564</v>
      </c>
      <c r="F16" s="103"/>
      <c r="G16" s="103">
        <v>49030</v>
      </c>
      <c r="H16" s="103"/>
      <c r="I16" s="100">
        <f t="shared" ref="I16:I36" si="2">G16-E16</f>
        <v>466</v>
      </c>
      <c r="J16" s="39" t="s">
        <v>14</v>
      </c>
    </row>
    <row r="17" spans="1:10" x14ac:dyDescent="0.2">
      <c r="A17" s="92" t="s">
        <v>90</v>
      </c>
      <c r="B17" s="103"/>
      <c r="C17" s="103">
        <v>0</v>
      </c>
      <c r="D17" s="103"/>
      <c r="E17" s="103">
        <v>0</v>
      </c>
      <c r="F17" s="103"/>
      <c r="G17" s="103">
        <v>2422</v>
      </c>
      <c r="H17" s="103"/>
      <c r="I17" s="100">
        <f t="shared" si="2"/>
        <v>2422</v>
      </c>
      <c r="J17" s="39" t="s">
        <v>14</v>
      </c>
    </row>
    <row r="18" spans="1:10" x14ac:dyDescent="0.2">
      <c r="A18" s="92" t="s">
        <v>91</v>
      </c>
      <c r="B18" s="103"/>
      <c r="C18" s="103">
        <v>2841</v>
      </c>
      <c r="D18" s="103"/>
      <c r="E18" s="103">
        <v>5867</v>
      </c>
      <c r="F18" s="103"/>
      <c r="G18" s="103">
        <v>5867</v>
      </c>
      <c r="H18" s="103"/>
      <c r="I18" s="100">
        <f t="shared" si="2"/>
        <v>0</v>
      </c>
      <c r="J18" s="39" t="s">
        <v>14</v>
      </c>
    </row>
    <row r="19" spans="1:10" x14ac:dyDescent="0.2">
      <c r="A19" s="92" t="s">
        <v>152</v>
      </c>
      <c r="B19" s="103"/>
      <c r="C19" s="103">
        <v>598</v>
      </c>
      <c r="D19" s="103"/>
      <c r="E19" s="103">
        <v>1200</v>
      </c>
      <c r="F19" s="103"/>
      <c r="G19" s="103">
        <v>1200</v>
      </c>
      <c r="H19" s="103"/>
      <c r="I19" s="100">
        <f t="shared" si="2"/>
        <v>0</v>
      </c>
      <c r="J19" s="39" t="s">
        <v>14</v>
      </c>
    </row>
    <row r="20" spans="1:10" x14ac:dyDescent="0.2">
      <c r="A20" s="92" t="s">
        <v>92</v>
      </c>
      <c r="B20" s="103"/>
      <c r="C20" s="103">
        <v>27012</v>
      </c>
      <c r="D20" s="103"/>
      <c r="E20" s="103">
        <v>27888</v>
      </c>
      <c r="F20" s="103"/>
      <c r="G20" s="103">
        <v>28335</v>
      </c>
      <c r="H20" s="103"/>
      <c r="I20" s="100">
        <f t="shared" si="2"/>
        <v>447</v>
      </c>
      <c r="J20" s="39" t="s">
        <v>14</v>
      </c>
    </row>
    <row r="21" spans="1:10" x14ac:dyDescent="0.2">
      <c r="A21" s="92" t="s">
        <v>93</v>
      </c>
      <c r="B21" s="103"/>
      <c r="C21" s="103">
        <v>880</v>
      </c>
      <c r="D21" s="103"/>
      <c r="E21" s="103">
        <v>1529</v>
      </c>
      <c r="F21" s="103"/>
      <c r="G21" s="103">
        <v>1561</v>
      </c>
      <c r="H21" s="103"/>
      <c r="I21" s="100">
        <f t="shared" si="2"/>
        <v>32</v>
      </c>
      <c r="J21" s="39" t="s">
        <v>14</v>
      </c>
    </row>
    <row r="22" spans="1:10" x14ac:dyDescent="0.2">
      <c r="A22" s="92" t="s">
        <v>94</v>
      </c>
      <c r="B22" s="103"/>
      <c r="C22" s="103">
        <v>5835</v>
      </c>
      <c r="D22" s="103"/>
      <c r="E22" s="103">
        <v>7603</v>
      </c>
      <c r="F22" s="103"/>
      <c r="G22" s="103">
        <v>7603</v>
      </c>
      <c r="H22" s="103"/>
      <c r="I22" s="100">
        <f t="shared" si="2"/>
        <v>0</v>
      </c>
      <c r="J22" s="39" t="s">
        <v>14</v>
      </c>
    </row>
    <row r="23" spans="1:10" x14ac:dyDescent="0.2">
      <c r="A23" s="92" t="s">
        <v>95</v>
      </c>
      <c r="B23" s="103"/>
      <c r="C23" s="103">
        <v>4535</v>
      </c>
      <c r="D23" s="103"/>
      <c r="E23" s="103">
        <v>5027</v>
      </c>
      <c r="F23" s="103"/>
      <c r="G23" s="103">
        <v>5027</v>
      </c>
      <c r="H23" s="103"/>
      <c r="I23" s="100">
        <f t="shared" si="2"/>
        <v>0</v>
      </c>
      <c r="J23" s="39" t="s">
        <v>14</v>
      </c>
    </row>
    <row r="24" spans="1:10" x14ac:dyDescent="0.2">
      <c r="A24" s="92" t="s">
        <v>96</v>
      </c>
      <c r="B24" s="103"/>
      <c r="C24" s="103">
        <v>30585</v>
      </c>
      <c r="D24" s="103"/>
      <c r="E24" s="103">
        <v>44825</v>
      </c>
      <c r="F24" s="103"/>
      <c r="G24" s="103">
        <v>44825</v>
      </c>
      <c r="H24" s="103"/>
      <c r="I24" s="100">
        <f t="shared" si="2"/>
        <v>0</v>
      </c>
      <c r="J24" s="39" t="s">
        <v>14</v>
      </c>
    </row>
    <row r="25" spans="1:10" x14ac:dyDescent="0.2">
      <c r="A25" s="92" t="s">
        <v>97</v>
      </c>
      <c r="B25" s="103"/>
      <c r="C25" s="103">
        <v>12602</v>
      </c>
      <c r="D25" s="103"/>
      <c r="E25" s="103">
        <v>15411</v>
      </c>
      <c r="F25" s="103"/>
      <c r="G25" s="103">
        <v>15411</v>
      </c>
      <c r="H25" s="103"/>
      <c r="I25" s="100">
        <f t="shared" si="2"/>
        <v>0</v>
      </c>
      <c r="J25" s="39" t="s">
        <v>14</v>
      </c>
    </row>
    <row r="26" spans="1:10" x14ac:dyDescent="0.2">
      <c r="A26" s="92" t="s">
        <v>98</v>
      </c>
      <c r="B26" s="103"/>
      <c r="C26" s="103">
        <v>6596</v>
      </c>
      <c r="D26" s="103"/>
      <c r="E26" s="103">
        <v>9026</v>
      </c>
      <c r="F26" s="103"/>
      <c r="G26" s="103">
        <v>9466</v>
      </c>
      <c r="H26" s="103"/>
      <c r="I26" s="100">
        <f t="shared" si="2"/>
        <v>440</v>
      </c>
      <c r="J26" s="39" t="s">
        <v>14</v>
      </c>
    </row>
    <row r="27" spans="1:10" x14ac:dyDescent="0.2">
      <c r="A27" s="92" t="s">
        <v>99</v>
      </c>
      <c r="B27" s="103"/>
      <c r="C27" s="103">
        <v>2514</v>
      </c>
      <c r="D27" s="103"/>
      <c r="E27" s="103">
        <v>3171</v>
      </c>
      <c r="F27" s="103"/>
      <c r="G27" s="103">
        <v>3171</v>
      </c>
      <c r="H27" s="103"/>
      <c r="I27" s="100">
        <f t="shared" si="2"/>
        <v>0</v>
      </c>
      <c r="J27" s="39" t="s">
        <v>14</v>
      </c>
    </row>
    <row r="28" spans="1:10" x14ac:dyDescent="0.2">
      <c r="A28" s="92" t="s">
        <v>100</v>
      </c>
      <c r="B28" s="103"/>
      <c r="C28" s="103">
        <v>0</v>
      </c>
      <c r="D28" s="103"/>
      <c r="E28" s="103">
        <v>4</v>
      </c>
      <c r="F28" s="103"/>
      <c r="G28" s="103">
        <v>4</v>
      </c>
      <c r="H28" s="103"/>
      <c r="I28" s="100">
        <f t="shared" si="2"/>
        <v>0</v>
      </c>
      <c r="J28" s="39" t="s">
        <v>14</v>
      </c>
    </row>
    <row r="29" spans="1:10" x14ac:dyDescent="0.2">
      <c r="A29" s="92" t="s">
        <v>44</v>
      </c>
      <c r="B29" s="103"/>
      <c r="C29" s="103">
        <v>237</v>
      </c>
      <c r="D29" s="103"/>
      <c r="E29" s="103">
        <v>339</v>
      </c>
      <c r="F29" s="103"/>
      <c r="G29" s="103">
        <v>339</v>
      </c>
      <c r="H29" s="103"/>
      <c r="I29" s="100">
        <f t="shared" si="2"/>
        <v>0</v>
      </c>
      <c r="J29" s="39" t="s">
        <v>14</v>
      </c>
    </row>
    <row r="30" spans="1:10" x14ac:dyDescent="0.2">
      <c r="A30" s="92" t="s">
        <v>101</v>
      </c>
      <c r="B30" s="103"/>
      <c r="C30" s="103">
        <v>7165</v>
      </c>
      <c r="D30" s="103"/>
      <c r="E30" s="103">
        <v>9213</v>
      </c>
      <c r="F30" s="103"/>
      <c r="G30" s="103">
        <v>9213</v>
      </c>
      <c r="H30" s="103"/>
      <c r="I30" s="100">
        <f t="shared" si="2"/>
        <v>0</v>
      </c>
      <c r="J30" s="39" t="s">
        <v>14</v>
      </c>
    </row>
    <row r="31" spans="1:10" x14ac:dyDescent="0.2">
      <c r="A31" s="92" t="s">
        <v>102</v>
      </c>
      <c r="B31" s="103"/>
      <c r="C31" s="103">
        <v>7</v>
      </c>
      <c r="D31" s="103"/>
      <c r="E31" s="103">
        <v>27</v>
      </c>
      <c r="F31" s="103"/>
      <c r="G31" s="103">
        <v>27</v>
      </c>
      <c r="H31" s="103"/>
      <c r="I31" s="100">
        <f t="shared" si="2"/>
        <v>0</v>
      </c>
      <c r="J31" s="39" t="s">
        <v>14</v>
      </c>
    </row>
    <row r="32" spans="1:10" x14ac:dyDescent="0.2">
      <c r="A32" s="92" t="s">
        <v>103</v>
      </c>
      <c r="B32" s="103"/>
      <c r="C32" s="103">
        <v>5012</v>
      </c>
      <c r="D32" s="103"/>
      <c r="E32" s="103">
        <v>7062</v>
      </c>
      <c r="F32" s="103"/>
      <c r="G32" s="103">
        <v>7062</v>
      </c>
      <c r="H32" s="103"/>
      <c r="I32" s="100">
        <f t="shared" si="2"/>
        <v>0</v>
      </c>
      <c r="J32" s="39" t="s">
        <v>14</v>
      </c>
    </row>
    <row r="33" spans="1:10" x14ac:dyDescent="0.2">
      <c r="A33" s="92" t="s">
        <v>104</v>
      </c>
      <c r="B33" s="103"/>
      <c r="C33" s="103">
        <v>18109</v>
      </c>
      <c r="D33" s="103"/>
      <c r="E33" s="103">
        <v>9821</v>
      </c>
      <c r="F33" s="103"/>
      <c r="G33" s="103">
        <v>9821</v>
      </c>
      <c r="H33" s="103"/>
      <c r="I33" s="100">
        <f t="shared" si="2"/>
        <v>0</v>
      </c>
      <c r="J33" s="39" t="s">
        <v>14</v>
      </c>
    </row>
    <row r="34" spans="1:10" x14ac:dyDescent="0.2">
      <c r="A34" s="92" t="s">
        <v>105</v>
      </c>
      <c r="B34" s="103"/>
      <c r="C34" s="103">
        <v>425</v>
      </c>
      <c r="D34" s="103"/>
      <c r="E34" s="103">
        <v>2355</v>
      </c>
      <c r="F34" s="103"/>
      <c r="G34" s="103">
        <v>2822</v>
      </c>
      <c r="H34" s="103"/>
      <c r="I34" s="100">
        <f t="shared" si="2"/>
        <v>467</v>
      </c>
      <c r="J34" s="39" t="s">
        <v>14</v>
      </c>
    </row>
    <row r="35" spans="1:10" x14ac:dyDescent="0.2">
      <c r="A35" s="92" t="s">
        <v>106</v>
      </c>
      <c r="B35" s="103"/>
      <c r="C35" s="103">
        <v>0</v>
      </c>
      <c r="D35" s="103"/>
      <c r="E35" s="103">
        <v>0</v>
      </c>
      <c r="F35" s="103"/>
      <c r="G35" s="103">
        <v>0</v>
      </c>
      <c r="H35" s="103"/>
      <c r="I35" s="100">
        <f t="shared" si="2"/>
        <v>0</v>
      </c>
      <c r="J35" s="39" t="s">
        <v>14</v>
      </c>
    </row>
    <row r="36" spans="1:10" x14ac:dyDescent="0.2">
      <c r="A36" s="92" t="s">
        <v>107</v>
      </c>
      <c r="B36" s="103"/>
      <c r="C36" s="103">
        <v>0</v>
      </c>
      <c r="D36" s="103"/>
      <c r="E36" s="103">
        <v>5</v>
      </c>
      <c r="F36" s="103"/>
      <c r="G36" s="103">
        <v>5</v>
      </c>
      <c r="H36" s="103"/>
      <c r="I36" s="100">
        <f t="shared" si="2"/>
        <v>0</v>
      </c>
      <c r="J36" s="39" t="s">
        <v>14</v>
      </c>
    </row>
    <row r="37" spans="1:10" ht="15" x14ac:dyDescent="0.25">
      <c r="A37" s="43" t="s">
        <v>108</v>
      </c>
      <c r="B37" s="47"/>
      <c r="C37" s="47">
        <f>SUM(C14:C36)</f>
        <v>307885</v>
      </c>
      <c r="D37" s="47"/>
      <c r="E37" s="47">
        <f>SUM(E14:E36)</f>
        <v>360917</v>
      </c>
      <c r="F37" s="47"/>
      <c r="G37" s="47">
        <f>SUM(G14:G36)</f>
        <v>366680</v>
      </c>
      <c r="H37" s="47"/>
      <c r="I37" s="49">
        <f>SUM(I14:I36)</f>
        <v>5763</v>
      </c>
      <c r="J37" s="39" t="s">
        <v>14</v>
      </c>
    </row>
    <row r="38" spans="1:10" s="311" customFormat="1" x14ac:dyDescent="0.2">
      <c r="A38" s="309" t="s">
        <v>153</v>
      </c>
      <c r="B38" s="302"/>
      <c r="C38" s="302">
        <f>-'M. DCFA Financial Analysis'!$L$13</f>
        <v>0</v>
      </c>
      <c r="D38" s="302"/>
      <c r="E38" s="302">
        <f>-'M. DCFA Financial Analysis'!$M$13</f>
        <v>-17085</v>
      </c>
      <c r="F38" s="302"/>
      <c r="G38" s="302">
        <f>-'M. DCFA Financial Analysis'!$N$13</f>
        <v>0</v>
      </c>
      <c r="H38" s="302"/>
      <c r="I38" s="310">
        <f t="shared" ref="I38:I44" si="3">G38-E38</f>
        <v>17085</v>
      </c>
      <c r="J38" s="39" t="s">
        <v>14</v>
      </c>
    </row>
    <row r="39" spans="1:10" s="311" customFormat="1" x14ac:dyDescent="0.2">
      <c r="A39" s="309" t="s">
        <v>161</v>
      </c>
      <c r="B39" s="302"/>
      <c r="C39" s="302">
        <v>0</v>
      </c>
      <c r="D39" s="302"/>
      <c r="E39" s="302">
        <v>0</v>
      </c>
      <c r="F39" s="302"/>
      <c r="G39" s="302">
        <v>0</v>
      </c>
      <c r="H39" s="302"/>
      <c r="I39" s="310">
        <f t="shared" si="3"/>
        <v>0</v>
      </c>
      <c r="J39" s="39" t="s">
        <v>14</v>
      </c>
    </row>
    <row r="40" spans="1:10" s="311" customFormat="1" x14ac:dyDescent="0.2">
      <c r="A40" s="309" t="s">
        <v>162</v>
      </c>
      <c r="B40" s="302"/>
      <c r="C40" s="302">
        <f>-'M. DCFA Financial Analysis'!$L$22-'M. DCFA Financial Analysis'!$L$25</f>
        <v>307885</v>
      </c>
      <c r="D40" s="302"/>
      <c r="E40" s="302">
        <f>-'M. DCFA Financial Analysis'!$M$22-'M. DCFA Financial Analysis'!$M$25</f>
        <v>360917</v>
      </c>
      <c r="F40" s="302"/>
      <c r="G40" s="302">
        <f>-'M. DCFA Financial Analysis'!$N$22-'M. DCFA Financial Analysis'!$N$25</f>
        <v>366680</v>
      </c>
      <c r="H40" s="302"/>
      <c r="I40" s="310">
        <f t="shared" si="3"/>
        <v>5763</v>
      </c>
      <c r="J40" s="39" t="s">
        <v>14</v>
      </c>
    </row>
    <row r="41" spans="1:10" s="311" customFormat="1" x14ac:dyDescent="0.2">
      <c r="A41" s="309" t="s">
        <v>284</v>
      </c>
      <c r="B41" s="302"/>
      <c r="C41" s="302">
        <v>0</v>
      </c>
      <c r="D41" s="302"/>
      <c r="E41" s="302">
        <f>-'M. DCFA Financial Analysis'!$M$15</f>
        <v>-367969</v>
      </c>
      <c r="F41" s="302"/>
      <c r="G41" s="302">
        <v>0</v>
      </c>
      <c r="H41" s="302"/>
      <c r="I41" s="310">
        <f t="shared" si="3"/>
        <v>367969</v>
      </c>
      <c r="J41" s="39" t="s">
        <v>14</v>
      </c>
    </row>
    <row r="42" spans="1:10" s="311" customFormat="1" x14ac:dyDescent="0.2">
      <c r="A42" s="309" t="s">
        <v>285</v>
      </c>
      <c r="B42" s="302"/>
      <c r="C42" s="302">
        <f>-'M. DCFA Financial Analysis'!$L$28</f>
        <v>-83659</v>
      </c>
      <c r="D42" s="302"/>
      <c r="E42" s="302">
        <f>-'M. DCFA Financial Analysis'!$M$28</f>
        <v>-79352</v>
      </c>
      <c r="F42" s="302"/>
      <c r="G42" s="302">
        <v>0</v>
      </c>
      <c r="H42" s="302"/>
      <c r="I42" s="310">
        <f t="shared" si="3"/>
        <v>79352</v>
      </c>
      <c r="J42" s="39" t="s">
        <v>14</v>
      </c>
    </row>
    <row r="43" spans="1:10" s="311" customFormat="1" x14ac:dyDescent="0.2">
      <c r="A43" s="309" t="s">
        <v>109</v>
      </c>
      <c r="B43" s="302"/>
      <c r="C43" s="302">
        <f>'M. DCFA Financial Analysis'!$L$30</f>
        <v>0</v>
      </c>
      <c r="D43" s="302"/>
      <c r="E43" s="302">
        <f>'M. DCFA Financial Analysis'!$M$30</f>
        <v>0</v>
      </c>
      <c r="F43" s="302"/>
      <c r="G43" s="302">
        <f>'M. DCFA Financial Analysis'!$N$30</f>
        <v>0</v>
      </c>
      <c r="H43" s="302"/>
      <c r="I43" s="310">
        <f t="shared" si="3"/>
        <v>0</v>
      </c>
      <c r="J43" s="39" t="s">
        <v>14</v>
      </c>
    </row>
    <row r="44" spans="1:10" x14ac:dyDescent="0.2">
      <c r="A44" s="92" t="s">
        <v>157</v>
      </c>
      <c r="B44" s="103"/>
      <c r="C44" s="103">
        <v>0</v>
      </c>
      <c r="D44" s="103"/>
      <c r="E44" s="103">
        <v>0</v>
      </c>
      <c r="F44" s="103"/>
      <c r="G44" s="103">
        <v>0</v>
      </c>
      <c r="H44" s="103"/>
      <c r="I44" s="100">
        <f t="shared" si="3"/>
        <v>0</v>
      </c>
      <c r="J44" s="39" t="s">
        <v>14</v>
      </c>
    </row>
    <row r="45" spans="1:10" ht="15.75" thickBot="1" x14ac:dyDescent="0.3">
      <c r="A45" s="44" t="s">
        <v>110</v>
      </c>
      <c r="B45" s="88">
        <f t="shared" ref="B45:I45" si="4">SUM(B37:B44)</f>
        <v>0</v>
      </c>
      <c r="C45" s="88">
        <f t="shared" si="4"/>
        <v>532111</v>
      </c>
      <c r="D45" s="88">
        <f t="shared" si="4"/>
        <v>0</v>
      </c>
      <c r="E45" s="88">
        <f t="shared" si="4"/>
        <v>257428</v>
      </c>
      <c r="F45" s="88">
        <f t="shared" si="4"/>
        <v>0</v>
      </c>
      <c r="G45" s="88">
        <f t="shared" si="4"/>
        <v>733360</v>
      </c>
      <c r="H45" s="88">
        <f t="shared" si="4"/>
        <v>0</v>
      </c>
      <c r="I45" s="89">
        <f t="shared" si="4"/>
        <v>475932</v>
      </c>
      <c r="J45" s="39" t="s">
        <v>14</v>
      </c>
    </row>
    <row r="46" spans="1:10" x14ac:dyDescent="0.2">
      <c r="A46" s="306" t="s">
        <v>18</v>
      </c>
      <c r="B46" s="307"/>
      <c r="C46" s="307"/>
      <c r="D46" s="307"/>
      <c r="E46" s="307"/>
      <c r="F46" s="307"/>
      <c r="G46" s="307"/>
      <c r="H46" s="307"/>
      <c r="I46" s="308"/>
      <c r="J46" s="39" t="s">
        <v>14</v>
      </c>
    </row>
    <row r="47" spans="1:10" x14ac:dyDescent="0.2">
      <c r="A47" s="92" t="s">
        <v>111</v>
      </c>
      <c r="B47" s="103">
        <v>0</v>
      </c>
      <c r="C47" s="103"/>
      <c r="D47" s="103">
        <v>0</v>
      </c>
      <c r="E47" s="103"/>
      <c r="F47" s="103">
        <v>0</v>
      </c>
      <c r="G47" s="103"/>
      <c r="H47" s="103">
        <f>F47-D47</f>
        <v>0</v>
      </c>
      <c r="I47" s="100"/>
      <c r="J47" s="39" t="s">
        <v>14</v>
      </c>
    </row>
    <row r="48" spans="1:10" x14ac:dyDescent="0.2">
      <c r="A48" s="92"/>
      <c r="B48" s="103"/>
      <c r="C48" s="103"/>
      <c r="D48" s="103"/>
      <c r="E48" s="103"/>
      <c r="F48" s="103"/>
      <c r="G48" s="103"/>
      <c r="H48" s="103"/>
      <c r="I48" s="100"/>
      <c r="J48" s="39" t="s">
        <v>14</v>
      </c>
    </row>
    <row r="49" spans="1:10" x14ac:dyDescent="0.2">
      <c r="A49" s="92" t="s">
        <v>112</v>
      </c>
      <c r="B49" s="103"/>
      <c r="C49" s="103">
        <v>0</v>
      </c>
      <c r="D49" s="103"/>
      <c r="E49" s="103">
        <v>0</v>
      </c>
      <c r="F49" s="103"/>
      <c r="G49" s="103">
        <v>0</v>
      </c>
      <c r="H49" s="103"/>
      <c r="I49" s="100">
        <f>G49-E49</f>
        <v>0</v>
      </c>
      <c r="J49" s="39" t="s">
        <v>14</v>
      </c>
    </row>
    <row r="50" spans="1:10" ht="15" thickBot="1" x14ac:dyDescent="0.25">
      <c r="A50" s="319" t="s">
        <v>113</v>
      </c>
      <c r="B50" s="320"/>
      <c r="C50" s="320">
        <v>0</v>
      </c>
      <c r="D50" s="320"/>
      <c r="E50" s="320">
        <v>0</v>
      </c>
      <c r="F50" s="320"/>
      <c r="G50" s="320">
        <v>0</v>
      </c>
      <c r="H50" s="320"/>
      <c r="I50" s="321">
        <f>G50-E50</f>
        <v>0</v>
      </c>
      <c r="J50" s="4" t="s">
        <v>15</v>
      </c>
    </row>
    <row r="52" spans="1:10" x14ac:dyDescent="0.2">
      <c r="A52" s="316"/>
    </row>
  </sheetData>
  <mergeCells count="10">
    <mergeCell ref="A6:A7"/>
    <mergeCell ref="F6:G6"/>
    <mergeCell ref="H6:I6"/>
    <mergeCell ref="B6:C6"/>
    <mergeCell ref="D6:E6"/>
    <mergeCell ref="A1:I1"/>
    <mergeCell ref="A2:I2"/>
    <mergeCell ref="A3:I3"/>
    <mergeCell ref="A4:I4"/>
    <mergeCell ref="A5:I5"/>
  </mergeCells>
  <printOptions horizontalCentered="1"/>
  <pageMargins left="0.7" right="0.7" top="1.1000000000000001" bottom="0.8" header="0.8" footer="0.6"/>
  <pageSetup scale="63" orientation="landscape" r:id="rId1"/>
  <headerFooter>
    <oddHeader>&amp;L&amp;"Arial,Bold"&amp;12K. Summary of Requirements by Object Class</oddHeader>
    <oddFooter>&amp;C&amp;"Arial,Regular"Exhibit K - Summary of Requirements by Object Class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view="pageBreakPreview" zoomScaleNormal="100" zoomScaleSheetLayoutView="100" workbookViewId="0">
      <selection activeCell="C4" sqref="C4:N4"/>
    </sheetView>
  </sheetViews>
  <sheetFormatPr defaultRowHeight="15" x14ac:dyDescent="0.2"/>
  <cols>
    <col min="1" max="16384" width="9.140625" style="119"/>
  </cols>
  <sheetData>
    <row r="1" spans="1:17" s="117" customFormat="1" ht="20.25" x14ac:dyDescent="0.3">
      <c r="A1" s="406"/>
      <c r="B1" s="406"/>
      <c r="C1" s="560" t="s">
        <v>208</v>
      </c>
      <c r="D1" s="561"/>
      <c r="E1" s="561"/>
      <c r="F1" s="561"/>
      <c r="G1" s="561"/>
      <c r="H1" s="561"/>
      <c r="I1" s="561"/>
      <c r="J1" s="561"/>
      <c r="K1" s="561"/>
      <c r="L1" s="561"/>
      <c r="M1" s="561"/>
      <c r="N1" s="561"/>
      <c r="O1" s="413"/>
      <c r="P1" s="413"/>
      <c r="Q1" s="118" t="s">
        <v>14</v>
      </c>
    </row>
    <row r="2" spans="1:17" s="117" customFormat="1" ht="15.75" x14ac:dyDescent="0.25">
      <c r="A2" s="406"/>
      <c r="B2" s="406"/>
      <c r="C2" s="564" t="s">
        <v>181</v>
      </c>
      <c r="D2" s="564"/>
      <c r="E2" s="564"/>
      <c r="F2" s="564"/>
      <c r="G2" s="564"/>
      <c r="H2" s="564"/>
      <c r="I2" s="564"/>
      <c r="J2" s="564"/>
      <c r="K2" s="564"/>
      <c r="L2" s="564"/>
      <c r="M2" s="564"/>
      <c r="N2" s="564"/>
      <c r="O2" s="408"/>
      <c r="P2" s="408"/>
      <c r="Q2" s="118" t="s">
        <v>14</v>
      </c>
    </row>
    <row r="3" spans="1:17" s="117" customFormat="1" ht="15.75" x14ac:dyDescent="0.25">
      <c r="A3" s="406"/>
      <c r="B3" s="406"/>
      <c r="C3" s="562"/>
      <c r="D3" s="563"/>
      <c r="E3" s="563"/>
      <c r="F3" s="563"/>
      <c r="G3" s="563"/>
      <c r="H3" s="563"/>
      <c r="I3" s="563"/>
      <c r="J3" s="563"/>
      <c r="K3" s="563"/>
      <c r="L3" s="563"/>
      <c r="M3" s="563"/>
      <c r="N3" s="563"/>
      <c r="O3" s="414"/>
      <c r="P3" s="414"/>
      <c r="Q3" s="118" t="s">
        <v>14</v>
      </c>
    </row>
    <row r="4" spans="1:17" s="117" customFormat="1" ht="162.75" customHeight="1" x14ac:dyDescent="0.2">
      <c r="A4" s="406"/>
      <c r="B4" s="406"/>
      <c r="C4" s="565" t="s">
        <v>321</v>
      </c>
      <c r="D4" s="565"/>
      <c r="E4" s="565"/>
      <c r="F4" s="565"/>
      <c r="G4" s="565"/>
      <c r="H4" s="565"/>
      <c r="I4" s="565"/>
      <c r="J4" s="565"/>
      <c r="K4" s="565"/>
      <c r="L4" s="565"/>
      <c r="M4" s="565"/>
      <c r="N4" s="565"/>
      <c r="O4" s="415"/>
      <c r="P4" s="415"/>
      <c r="Q4" s="118" t="s">
        <v>14</v>
      </c>
    </row>
    <row r="5" spans="1:17" s="117" customFormat="1" ht="86.25" customHeight="1" x14ac:dyDescent="0.2">
      <c r="A5" s="406"/>
      <c r="B5" s="406"/>
      <c r="C5" s="565" t="s">
        <v>322</v>
      </c>
      <c r="D5" s="565"/>
      <c r="E5" s="565"/>
      <c r="F5" s="565"/>
      <c r="G5" s="565"/>
      <c r="H5" s="565"/>
      <c r="I5" s="565"/>
      <c r="J5" s="565"/>
      <c r="K5" s="565"/>
      <c r="L5" s="565"/>
      <c r="M5" s="565"/>
      <c r="N5" s="565"/>
      <c r="O5" s="415"/>
      <c r="P5" s="415"/>
      <c r="Q5" s="118" t="s">
        <v>14</v>
      </c>
    </row>
    <row r="6" spans="1:17" x14ac:dyDescent="0.2">
      <c r="A6" s="409"/>
      <c r="B6" s="409"/>
      <c r="C6" s="410"/>
      <c r="D6" s="410"/>
      <c r="E6" s="410"/>
      <c r="F6" s="410"/>
      <c r="G6" s="410"/>
      <c r="H6" s="410"/>
      <c r="I6" s="410"/>
      <c r="J6" s="410"/>
      <c r="K6" s="410"/>
      <c r="L6" s="410"/>
      <c r="M6" s="410"/>
      <c r="N6" s="410"/>
      <c r="O6" s="410"/>
      <c r="P6" s="410"/>
      <c r="Q6" s="118" t="s">
        <v>15</v>
      </c>
    </row>
    <row r="7" spans="1:17" x14ac:dyDescent="0.2">
      <c r="A7" s="409"/>
      <c r="B7" s="409"/>
      <c r="C7" s="410"/>
      <c r="D7" s="410"/>
      <c r="E7" s="410"/>
      <c r="F7" s="410"/>
      <c r="G7" s="410"/>
      <c r="H7" s="410"/>
      <c r="I7" s="410"/>
      <c r="J7" s="410"/>
      <c r="K7" s="410"/>
      <c r="L7" s="410"/>
      <c r="M7" s="410"/>
      <c r="N7" s="410"/>
      <c r="O7" s="410"/>
      <c r="P7" s="410"/>
      <c r="Q7" s="120"/>
    </row>
    <row r="8" spans="1:17" x14ac:dyDescent="0.2">
      <c r="A8" s="409"/>
      <c r="B8" s="409"/>
      <c r="C8" s="410"/>
      <c r="D8" s="410"/>
      <c r="E8" s="410"/>
      <c r="F8" s="410"/>
      <c r="G8" s="410"/>
      <c r="H8" s="410"/>
      <c r="I8" s="410"/>
      <c r="J8" s="410"/>
      <c r="K8" s="410"/>
      <c r="L8" s="410"/>
      <c r="M8" s="410"/>
      <c r="N8" s="410"/>
      <c r="O8" s="410"/>
      <c r="P8" s="410"/>
      <c r="Q8" s="120"/>
    </row>
    <row r="9" spans="1:17" s="116" customFormat="1" ht="15.75" x14ac:dyDescent="0.25">
      <c r="A9" s="407"/>
      <c r="B9" s="407"/>
      <c r="C9" s="411"/>
      <c r="D9" s="411"/>
      <c r="E9" s="411"/>
      <c r="F9" s="411"/>
      <c r="G9" s="411"/>
      <c r="H9" s="411"/>
      <c r="I9" s="411"/>
      <c r="J9" s="411"/>
      <c r="K9" s="411"/>
      <c r="L9" s="411"/>
      <c r="M9" s="411"/>
      <c r="N9" s="411"/>
      <c r="O9" s="411"/>
      <c r="P9" s="411"/>
      <c r="Q9" s="121"/>
    </row>
    <row r="10" spans="1:17" s="117" customFormat="1" x14ac:dyDescent="0.2">
      <c r="A10" s="406"/>
      <c r="B10" s="406"/>
      <c r="C10" s="412"/>
      <c r="D10" s="412"/>
      <c r="E10" s="412"/>
      <c r="F10" s="412"/>
      <c r="G10" s="412"/>
      <c r="H10" s="412"/>
      <c r="I10" s="412"/>
      <c r="J10" s="412"/>
      <c r="K10" s="412"/>
      <c r="L10" s="412"/>
      <c r="M10" s="412"/>
      <c r="N10" s="412"/>
      <c r="O10" s="412"/>
      <c r="P10" s="412"/>
      <c r="Q10" s="120"/>
    </row>
    <row r="11" spans="1:17" s="117" customFormat="1" ht="42.75" customHeight="1" x14ac:dyDescent="0.2">
      <c r="C11" s="558"/>
      <c r="D11" s="559"/>
      <c r="E11" s="559"/>
      <c r="F11" s="559"/>
      <c r="G11" s="559"/>
      <c r="H11" s="559"/>
      <c r="I11" s="559"/>
      <c r="J11" s="559"/>
      <c r="K11" s="559"/>
      <c r="L11" s="559"/>
      <c r="M11" s="559"/>
      <c r="N11" s="559"/>
      <c r="O11" s="390"/>
      <c r="P11" s="390"/>
      <c r="Q11" s="120"/>
    </row>
    <row r="12" spans="1:17" s="117" customFormat="1" x14ac:dyDescent="0.2">
      <c r="C12" s="122"/>
      <c r="D12" s="122"/>
      <c r="E12" s="122"/>
      <c r="F12" s="122"/>
      <c r="G12" s="122"/>
      <c r="H12" s="122"/>
      <c r="I12" s="122"/>
      <c r="J12" s="122"/>
      <c r="K12" s="122"/>
      <c r="L12" s="122"/>
      <c r="M12" s="122"/>
      <c r="N12" s="122"/>
      <c r="O12" s="122"/>
      <c r="P12" s="122"/>
      <c r="Q12" s="120"/>
    </row>
    <row r="13" spans="1:17" s="117" customFormat="1" ht="43.5" customHeight="1" x14ac:dyDescent="0.2">
      <c r="C13" s="558"/>
      <c r="D13" s="559"/>
      <c r="E13" s="559"/>
      <c r="F13" s="559"/>
      <c r="G13" s="559"/>
      <c r="H13" s="559"/>
      <c r="I13" s="559"/>
      <c r="J13" s="559"/>
      <c r="K13" s="559"/>
      <c r="L13" s="559"/>
      <c r="M13" s="559"/>
      <c r="N13" s="559"/>
      <c r="O13" s="390"/>
      <c r="P13" s="390"/>
      <c r="Q13" s="120"/>
    </row>
    <row r="14" spans="1:17" s="117" customFormat="1" x14ac:dyDescent="0.2"/>
    <row r="15" spans="1:17" x14ac:dyDescent="0.2">
      <c r="Q15" s="120"/>
    </row>
    <row r="16" spans="1:17" x14ac:dyDescent="0.2">
      <c r="Q16" s="120"/>
    </row>
    <row r="17" spans="17:17" x14ac:dyDescent="0.2">
      <c r="Q17" s="120"/>
    </row>
    <row r="18" spans="17:17" x14ac:dyDescent="0.2">
      <c r="Q18" s="120"/>
    </row>
  </sheetData>
  <mergeCells count="7">
    <mergeCell ref="C13:N13"/>
    <mergeCell ref="C1:N1"/>
    <mergeCell ref="C3:N3"/>
    <mergeCell ref="C2:N2"/>
    <mergeCell ref="C11:N11"/>
    <mergeCell ref="C4:N4"/>
    <mergeCell ref="C5:N5"/>
  </mergeCells>
  <printOptions horizontalCentered="1"/>
  <pageMargins left="0.7" right="0.7" top="1.1000000000000001" bottom="0.8" header="0.8" footer="0.6"/>
  <pageSetup scale="83" orientation="landscape" r:id="rId1"/>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view="pageBreakPreview" topLeftCell="A4" zoomScale="85" zoomScaleNormal="70" zoomScaleSheetLayoutView="85" workbookViewId="0">
      <selection activeCell="B6" sqref="B6"/>
    </sheetView>
  </sheetViews>
  <sheetFormatPr defaultRowHeight="12.75" x14ac:dyDescent="0.2"/>
  <cols>
    <col min="1" max="1" width="3.85546875" style="325" customWidth="1"/>
    <col min="2" max="2" width="34.7109375" style="325" customWidth="1"/>
    <col min="3" max="5" width="12.28515625" style="325" hidden="1" customWidth="1"/>
    <col min="6" max="13" width="12.28515625" style="325" customWidth="1"/>
    <col min="14" max="14" width="10.28515625" style="325" customWidth="1"/>
    <col min="15" max="16384" width="9.140625" style="325"/>
  </cols>
  <sheetData>
    <row r="1" spans="1:27" ht="18" x14ac:dyDescent="0.25">
      <c r="A1" s="566" t="s">
        <v>286</v>
      </c>
      <c r="B1" s="566"/>
      <c r="C1" s="566"/>
      <c r="D1" s="566"/>
      <c r="E1" s="566"/>
      <c r="F1" s="566"/>
      <c r="G1" s="566"/>
      <c r="H1" s="566"/>
      <c r="I1" s="566"/>
      <c r="J1" s="566"/>
      <c r="K1" s="566"/>
      <c r="L1" s="566"/>
      <c r="M1" s="566"/>
      <c r="N1" s="566"/>
      <c r="O1" s="322" t="s">
        <v>14</v>
      </c>
      <c r="P1" s="326"/>
      <c r="Q1" s="326"/>
      <c r="R1" s="326"/>
      <c r="S1" s="326"/>
      <c r="T1" s="326"/>
      <c r="U1" s="326"/>
      <c r="V1" s="326"/>
      <c r="W1" s="326"/>
      <c r="X1" s="326"/>
      <c r="Y1" s="326"/>
      <c r="Z1" s="326"/>
      <c r="AA1" s="326"/>
    </row>
    <row r="2" spans="1:27" ht="16.5" x14ac:dyDescent="0.25">
      <c r="A2" s="568" t="s">
        <v>208</v>
      </c>
      <c r="B2" s="568"/>
      <c r="C2" s="568"/>
      <c r="D2" s="568"/>
      <c r="E2" s="568"/>
      <c r="F2" s="568"/>
      <c r="G2" s="568"/>
      <c r="H2" s="568"/>
      <c r="I2" s="568"/>
      <c r="J2" s="568"/>
      <c r="K2" s="568"/>
      <c r="L2" s="568"/>
      <c r="M2" s="568"/>
      <c r="N2" s="568"/>
      <c r="O2" s="322" t="s">
        <v>14</v>
      </c>
      <c r="P2" s="327"/>
      <c r="Q2" s="327"/>
      <c r="R2" s="327"/>
      <c r="S2" s="327"/>
      <c r="T2" s="327"/>
      <c r="U2" s="327"/>
      <c r="V2" s="327"/>
      <c r="W2" s="327"/>
      <c r="X2" s="327"/>
      <c r="Y2" s="327"/>
      <c r="Z2" s="327"/>
      <c r="AA2" s="327"/>
    </row>
    <row r="3" spans="1:27" ht="16.5" x14ac:dyDescent="0.25">
      <c r="A3" s="568" t="s">
        <v>214</v>
      </c>
      <c r="B3" s="568"/>
      <c r="C3" s="568"/>
      <c r="D3" s="568"/>
      <c r="E3" s="568"/>
      <c r="F3" s="568"/>
      <c r="G3" s="568"/>
      <c r="H3" s="568"/>
      <c r="I3" s="568"/>
      <c r="J3" s="568"/>
      <c r="K3" s="568"/>
      <c r="L3" s="568"/>
      <c r="M3" s="568"/>
      <c r="N3" s="568"/>
      <c r="O3" s="322" t="s">
        <v>14</v>
      </c>
      <c r="P3" s="326"/>
      <c r="Q3" s="326"/>
      <c r="R3" s="326"/>
      <c r="S3" s="326"/>
      <c r="T3" s="326"/>
      <c r="U3" s="326"/>
      <c r="V3" s="326"/>
      <c r="W3" s="326"/>
      <c r="X3" s="326"/>
      <c r="Y3" s="326"/>
      <c r="Z3" s="326"/>
      <c r="AA3" s="326"/>
    </row>
    <row r="4" spans="1:27" x14ac:dyDescent="0.2">
      <c r="A4" s="567" t="s">
        <v>2</v>
      </c>
      <c r="B4" s="567"/>
      <c r="C4" s="567"/>
      <c r="D4" s="567"/>
      <c r="E4" s="567"/>
      <c r="F4" s="567"/>
      <c r="G4" s="567"/>
      <c r="H4" s="567"/>
      <c r="I4" s="567"/>
      <c r="J4" s="567"/>
      <c r="K4" s="567"/>
      <c r="L4" s="567"/>
      <c r="M4" s="567"/>
      <c r="N4" s="567"/>
      <c r="O4" s="322" t="s">
        <v>14</v>
      </c>
      <c r="P4" s="327"/>
      <c r="Q4" s="327"/>
      <c r="R4" s="327"/>
      <c r="S4" s="327"/>
      <c r="T4" s="327"/>
      <c r="U4" s="327"/>
      <c r="V4" s="327"/>
      <c r="W4" s="327"/>
      <c r="X4" s="327"/>
      <c r="Y4" s="327"/>
      <c r="Z4" s="327"/>
      <c r="AA4" s="327"/>
    </row>
    <row r="5" spans="1:27" x14ac:dyDescent="0.2">
      <c r="A5" s="324"/>
      <c r="B5" s="324"/>
      <c r="C5" s="324"/>
      <c r="D5" s="324"/>
      <c r="E5" s="324"/>
      <c r="F5" s="324"/>
      <c r="G5" s="324"/>
      <c r="H5" s="324"/>
      <c r="I5" s="324"/>
      <c r="J5" s="324"/>
      <c r="K5" s="324"/>
      <c r="L5" s="324"/>
      <c r="M5" s="324"/>
      <c r="N5" s="322"/>
      <c r="O5" s="322" t="s">
        <v>14</v>
      </c>
    </row>
    <row r="6" spans="1:27" ht="27.75" customHeight="1" x14ac:dyDescent="0.2">
      <c r="A6" s="323"/>
      <c r="B6" s="323"/>
      <c r="C6" s="328" t="s">
        <v>287</v>
      </c>
      <c r="D6" s="328" t="s">
        <v>288</v>
      </c>
      <c r="E6" s="329" t="s">
        <v>289</v>
      </c>
      <c r="F6" s="328" t="s">
        <v>290</v>
      </c>
      <c r="G6" s="329" t="s">
        <v>291</v>
      </c>
      <c r="H6" s="329" t="s">
        <v>292</v>
      </c>
      <c r="I6" s="329" t="s">
        <v>293</v>
      </c>
      <c r="J6" s="329" t="s">
        <v>294</v>
      </c>
      <c r="K6" s="329" t="s">
        <v>295</v>
      </c>
      <c r="L6" s="329" t="s">
        <v>296</v>
      </c>
      <c r="M6" s="329" t="s">
        <v>297</v>
      </c>
      <c r="N6" s="329" t="s">
        <v>298</v>
      </c>
      <c r="O6" s="322" t="s">
        <v>14</v>
      </c>
    </row>
    <row r="7" spans="1:27" ht="9" customHeight="1" x14ac:dyDescent="0.2">
      <c r="A7" s="323"/>
      <c r="B7" s="323"/>
      <c r="C7" s="330"/>
      <c r="D7" s="330"/>
      <c r="E7" s="330"/>
      <c r="F7" s="330"/>
      <c r="G7" s="330"/>
      <c r="H7" s="330"/>
      <c r="I7" s="330"/>
      <c r="J7" s="330"/>
      <c r="K7" s="330"/>
      <c r="L7" s="330"/>
      <c r="M7" s="330"/>
      <c r="N7" s="330"/>
      <c r="O7" s="322" t="s">
        <v>14</v>
      </c>
    </row>
    <row r="8" spans="1:27" s="326" customFormat="1" ht="18" customHeight="1" x14ac:dyDescent="0.2">
      <c r="A8" s="331" t="s">
        <v>299</v>
      </c>
      <c r="B8" s="323"/>
      <c r="C8" s="332">
        <v>118561</v>
      </c>
      <c r="D8" s="333">
        <v>154216</v>
      </c>
      <c r="E8" s="332">
        <v>201673</v>
      </c>
      <c r="F8" s="332">
        <v>212078</v>
      </c>
      <c r="G8" s="332">
        <v>239249</v>
      </c>
      <c r="H8" s="332">
        <v>244450</v>
      </c>
      <c r="I8" s="332">
        <v>251790</v>
      </c>
      <c r="J8" s="332">
        <v>290304</v>
      </c>
      <c r="K8" s="332">
        <v>322000</v>
      </c>
      <c r="L8" s="332">
        <v>334852</v>
      </c>
      <c r="M8" s="332">
        <v>335287</v>
      </c>
      <c r="N8" s="332">
        <v>366680</v>
      </c>
      <c r="O8" s="322" t="s">
        <v>14</v>
      </c>
    </row>
    <row r="9" spans="1:27" s="326" customFormat="1" ht="9.75" customHeight="1" x14ac:dyDescent="0.2">
      <c r="A9" s="323"/>
      <c r="B9" s="323"/>
      <c r="C9" s="332"/>
      <c r="D9" s="332"/>
      <c r="E9" s="332"/>
      <c r="F9" s="332"/>
      <c r="G9" s="332"/>
      <c r="H9" s="332"/>
      <c r="I9" s="332"/>
      <c r="J9" s="332"/>
      <c r="K9" s="332"/>
      <c r="L9" s="332"/>
      <c r="M9" s="332"/>
      <c r="N9" s="332"/>
      <c r="O9" s="322" t="s">
        <v>14</v>
      </c>
    </row>
    <row r="10" spans="1:27" s="326" customFormat="1" ht="18" customHeight="1" x14ac:dyDescent="0.2">
      <c r="A10" s="331" t="s">
        <v>300</v>
      </c>
      <c r="B10" s="323"/>
      <c r="C10" s="332"/>
      <c r="D10" s="332"/>
      <c r="E10" s="332"/>
      <c r="F10" s="332"/>
      <c r="G10" s="332"/>
      <c r="H10" s="332"/>
      <c r="I10" s="332"/>
      <c r="J10" s="332"/>
      <c r="K10" s="332"/>
      <c r="L10" s="332"/>
      <c r="M10" s="332"/>
      <c r="N10" s="332"/>
      <c r="O10" s="322" t="s">
        <v>14</v>
      </c>
    </row>
    <row r="11" spans="1:27" s="326" customFormat="1" ht="25.5" x14ac:dyDescent="0.2">
      <c r="A11" s="323">
        <v>1</v>
      </c>
      <c r="B11" s="334" t="s">
        <v>301</v>
      </c>
      <c r="C11" s="335">
        <v>13663</v>
      </c>
      <c r="D11" s="335">
        <f t="shared" ref="D11:N11" si="0">C28</f>
        <v>29822</v>
      </c>
      <c r="E11" s="335">
        <f t="shared" si="0"/>
        <v>29687</v>
      </c>
      <c r="F11" s="335">
        <f t="shared" si="0"/>
        <v>36120</v>
      </c>
      <c r="G11" s="335">
        <f t="shared" si="0"/>
        <v>64079</v>
      </c>
      <c r="H11" s="335">
        <f t="shared" si="0"/>
        <v>60423</v>
      </c>
      <c r="I11" s="335">
        <f t="shared" si="0"/>
        <v>87806</v>
      </c>
      <c r="J11" s="335">
        <f t="shared" si="0"/>
        <v>68090</v>
      </c>
      <c r="K11" s="335">
        <f t="shared" si="0"/>
        <v>41727</v>
      </c>
      <c r="L11" s="335">
        <f t="shared" si="0"/>
        <v>52619</v>
      </c>
      <c r="M11" s="335">
        <f t="shared" si="0"/>
        <v>83659</v>
      </c>
      <c r="N11" s="335">
        <f t="shared" si="0"/>
        <v>79352</v>
      </c>
      <c r="O11" s="322" t="s">
        <v>14</v>
      </c>
    </row>
    <row r="12" spans="1:27" s="326" customFormat="1" ht="6.75" customHeight="1" x14ac:dyDescent="0.2">
      <c r="A12" s="323"/>
      <c r="B12" s="334"/>
      <c r="C12" s="335"/>
      <c r="D12" s="335"/>
      <c r="E12" s="335"/>
      <c r="F12" s="335"/>
      <c r="G12" s="335"/>
      <c r="H12" s="335"/>
      <c r="I12" s="335"/>
      <c r="J12" s="335"/>
      <c r="K12" s="335"/>
      <c r="L12" s="335"/>
      <c r="M12" s="335"/>
      <c r="N12" s="335"/>
      <c r="O12" s="322" t="s">
        <v>14</v>
      </c>
    </row>
    <row r="13" spans="1:27" s="326" customFormat="1" x14ac:dyDescent="0.2">
      <c r="A13" s="323">
        <v>2</v>
      </c>
      <c r="B13" s="334" t="s">
        <v>302</v>
      </c>
      <c r="C13" s="335"/>
      <c r="D13" s="335"/>
      <c r="E13" s="335"/>
      <c r="F13" s="335">
        <v>0</v>
      </c>
      <c r="G13" s="335">
        <v>0</v>
      </c>
      <c r="H13" s="335">
        <v>0</v>
      </c>
      <c r="I13" s="335">
        <v>0</v>
      </c>
      <c r="J13" s="335">
        <v>0</v>
      </c>
      <c r="K13" s="335">
        <v>0</v>
      </c>
      <c r="L13" s="335">
        <v>0</v>
      </c>
      <c r="M13" s="335">
        <f>-L26</f>
        <v>17085</v>
      </c>
      <c r="N13" s="335">
        <v>0</v>
      </c>
      <c r="O13" s="322" t="s">
        <v>14</v>
      </c>
    </row>
    <row r="14" spans="1:27" s="326" customFormat="1" ht="6" customHeight="1" x14ac:dyDescent="0.2">
      <c r="A14" s="323"/>
      <c r="B14" s="334"/>
      <c r="C14" s="335"/>
      <c r="D14" s="335"/>
      <c r="E14" s="335"/>
      <c r="F14" s="335"/>
      <c r="G14" s="335"/>
      <c r="H14" s="335"/>
      <c r="I14" s="335"/>
      <c r="J14" s="335"/>
      <c r="K14" s="335"/>
      <c r="L14" s="335"/>
      <c r="M14" s="335"/>
      <c r="N14" s="335"/>
      <c r="O14" s="322" t="s">
        <v>14</v>
      </c>
    </row>
    <row r="15" spans="1:27" s="326" customFormat="1" ht="19.5" customHeight="1" x14ac:dyDescent="0.2">
      <c r="A15" s="323">
        <v>3</v>
      </c>
      <c r="B15" s="334" t="s">
        <v>303</v>
      </c>
      <c r="C15" s="335">
        <v>134241</v>
      </c>
      <c r="D15" s="335">
        <f>ROUND((137914402+15000000)/1000,)</f>
        <v>152914</v>
      </c>
      <c r="E15" s="335">
        <f>ROUND((148433994+15000000)/1000,)</f>
        <v>163434</v>
      </c>
      <c r="F15" s="335">
        <v>219181</v>
      </c>
      <c r="G15" s="335">
        <v>235904</v>
      </c>
      <c r="H15" s="335">
        <f>234512+15000</f>
        <v>249512</v>
      </c>
      <c r="I15" s="335">
        <v>245836</v>
      </c>
      <c r="J15" s="335">
        <f>242674+15000</f>
        <v>257674</v>
      </c>
      <c r="K15" s="335">
        <f>294223+15000</f>
        <v>309223</v>
      </c>
      <c r="L15" s="335">
        <v>359326</v>
      </c>
      <c r="M15" s="335">
        <f>ROUND(367968951/1000,)</f>
        <v>367969</v>
      </c>
      <c r="N15" s="335">
        <f>ROUND(382875464/1000,)</f>
        <v>382875</v>
      </c>
      <c r="O15" s="322" t="s">
        <v>14</v>
      </c>
    </row>
    <row r="16" spans="1:27" s="326" customFormat="1" ht="25.5" x14ac:dyDescent="0.2">
      <c r="A16" s="323">
        <v>4</v>
      </c>
      <c r="B16" s="334" t="s">
        <v>304</v>
      </c>
      <c r="C16" s="335">
        <v>0</v>
      </c>
      <c r="D16" s="335">
        <v>0</v>
      </c>
      <c r="E16" s="335">
        <v>0</v>
      </c>
      <c r="F16" s="335">
        <v>0</v>
      </c>
      <c r="G16" s="335">
        <v>0</v>
      </c>
      <c r="H16" s="335">
        <v>0</v>
      </c>
      <c r="I16" s="335">
        <v>0</v>
      </c>
      <c r="J16" s="335">
        <v>0</v>
      </c>
      <c r="K16" s="335">
        <v>0</v>
      </c>
      <c r="L16" s="335">
        <v>0</v>
      </c>
      <c r="M16" s="335">
        <v>0</v>
      </c>
      <c r="N16" s="335">
        <v>0</v>
      </c>
      <c r="O16" s="322" t="s">
        <v>14</v>
      </c>
    </row>
    <row r="17" spans="1:28" s="326" customFormat="1" ht="20.100000000000001" customHeight="1" x14ac:dyDescent="0.35">
      <c r="A17" s="323">
        <v>5</v>
      </c>
      <c r="B17" s="334" t="s">
        <v>305</v>
      </c>
      <c r="C17" s="336">
        <v>-15000</v>
      </c>
      <c r="D17" s="336">
        <v>-15000</v>
      </c>
      <c r="E17" s="336">
        <v>-15000</v>
      </c>
      <c r="F17" s="336">
        <v>-15000</v>
      </c>
      <c r="G17" s="336">
        <v>-15000</v>
      </c>
      <c r="H17" s="336">
        <v>-15000</v>
      </c>
      <c r="I17" s="336">
        <v>-15000</v>
      </c>
      <c r="J17" s="336">
        <v>-15000</v>
      </c>
      <c r="K17" s="336">
        <v>-15000</v>
      </c>
      <c r="L17" s="336">
        <v>-15000</v>
      </c>
      <c r="M17" s="336">
        <v>-15000</v>
      </c>
      <c r="N17" s="336">
        <v>-15000</v>
      </c>
      <c r="O17" s="322" t="s">
        <v>14</v>
      </c>
    </row>
    <row r="18" spans="1:28" s="326" customFormat="1" ht="20.100000000000001" customHeight="1" x14ac:dyDescent="0.2">
      <c r="A18" s="323">
        <v>6</v>
      </c>
      <c r="B18" s="337" t="s">
        <v>306</v>
      </c>
      <c r="C18" s="338">
        <f t="shared" ref="C18:N18" si="1">C17+C16+C15</f>
        <v>119241</v>
      </c>
      <c r="D18" s="338">
        <f t="shared" si="1"/>
        <v>137914</v>
      </c>
      <c r="E18" s="338">
        <f t="shared" si="1"/>
        <v>148434</v>
      </c>
      <c r="F18" s="338">
        <f t="shared" si="1"/>
        <v>204181</v>
      </c>
      <c r="G18" s="338">
        <f t="shared" si="1"/>
        <v>220904</v>
      </c>
      <c r="H18" s="338">
        <f t="shared" si="1"/>
        <v>234512</v>
      </c>
      <c r="I18" s="338">
        <f t="shared" si="1"/>
        <v>230836</v>
      </c>
      <c r="J18" s="338">
        <f t="shared" si="1"/>
        <v>242674</v>
      </c>
      <c r="K18" s="338">
        <f t="shared" si="1"/>
        <v>294223</v>
      </c>
      <c r="L18" s="338">
        <f t="shared" si="1"/>
        <v>344326</v>
      </c>
      <c r="M18" s="338">
        <f t="shared" si="1"/>
        <v>352969</v>
      </c>
      <c r="N18" s="338">
        <f t="shared" si="1"/>
        <v>367875</v>
      </c>
      <c r="O18" s="322" t="s">
        <v>14</v>
      </c>
    </row>
    <row r="19" spans="1:28" s="326" customFormat="1" ht="11.25" customHeight="1" x14ac:dyDescent="0.2">
      <c r="A19" s="323"/>
      <c r="B19" s="334"/>
      <c r="C19" s="335"/>
      <c r="D19" s="335"/>
      <c r="E19" s="335"/>
      <c r="F19" s="335"/>
      <c r="G19" s="335"/>
      <c r="H19" s="335"/>
      <c r="I19" s="335"/>
      <c r="J19" s="335"/>
      <c r="K19" s="335"/>
      <c r="L19" s="335"/>
      <c r="M19" s="335"/>
      <c r="N19" s="335"/>
      <c r="O19" s="322" t="s">
        <v>14</v>
      </c>
    </row>
    <row r="20" spans="1:28" s="326" customFormat="1" x14ac:dyDescent="0.2">
      <c r="A20" s="323">
        <v>7</v>
      </c>
      <c r="B20" s="339" t="s">
        <v>307</v>
      </c>
      <c r="C20" s="335">
        <v>71</v>
      </c>
      <c r="D20" s="335">
        <v>43</v>
      </c>
      <c r="E20" s="335">
        <v>78</v>
      </c>
      <c r="F20" s="335">
        <v>118</v>
      </c>
      <c r="G20" s="335">
        <v>235</v>
      </c>
      <c r="H20" s="335">
        <v>158</v>
      </c>
      <c r="I20" s="335">
        <v>209</v>
      </c>
      <c r="J20" s="335">
        <v>534</v>
      </c>
      <c r="K20" s="335">
        <v>244</v>
      </c>
      <c r="L20" s="335">
        <v>261</v>
      </c>
      <c r="M20" s="335">
        <f>L20</f>
        <v>261</v>
      </c>
      <c r="N20" s="335">
        <f>M20</f>
        <v>261</v>
      </c>
      <c r="O20" s="322" t="s">
        <v>14</v>
      </c>
    </row>
    <row r="21" spans="1:28" s="326" customFormat="1" ht="11.25" customHeight="1" x14ac:dyDescent="0.2">
      <c r="A21" s="323"/>
      <c r="B21" s="334"/>
      <c r="C21" s="335"/>
      <c r="D21" s="335"/>
      <c r="E21" s="335"/>
      <c r="F21" s="335"/>
      <c r="G21" s="335"/>
      <c r="H21" s="335"/>
      <c r="I21" s="335"/>
      <c r="J21" s="335"/>
      <c r="K21" s="335"/>
      <c r="L21" s="335"/>
      <c r="M21" s="335"/>
      <c r="N21" s="335"/>
      <c r="O21" s="322" t="s">
        <v>14</v>
      </c>
    </row>
    <row r="22" spans="1:28" s="326" customFormat="1" x14ac:dyDescent="0.2">
      <c r="A22" s="323">
        <v>8</v>
      </c>
      <c r="B22" s="334" t="s">
        <v>308</v>
      </c>
      <c r="C22" s="335">
        <v>-105435</v>
      </c>
      <c r="D22" s="335">
        <v>-143228</v>
      </c>
      <c r="E22" s="335">
        <v>-148289</v>
      </c>
      <c r="F22" s="335">
        <v>-179307</v>
      </c>
      <c r="G22" s="335">
        <v>-228277</v>
      </c>
      <c r="H22" s="335">
        <v>-216297</v>
      </c>
      <c r="I22" s="335">
        <v>-267997</v>
      </c>
      <c r="J22" s="335">
        <v>-283501</v>
      </c>
      <c r="K22" s="335">
        <v>-293997</v>
      </c>
      <c r="L22" s="335">
        <v>-307885</v>
      </c>
      <c r="M22" s="332">
        <v>-360917</v>
      </c>
      <c r="N22" s="335">
        <f>-N8</f>
        <v>-366680</v>
      </c>
      <c r="O22" s="322" t="s">
        <v>14</v>
      </c>
    </row>
    <row r="23" spans="1:28" s="326" customFormat="1" ht="20.100000000000001" customHeight="1" x14ac:dyDescent="0.35">
      <c r="A23" s="323">
        <v>9</v>
      </c>
      <c r="B23" s="334" t="s">
        <v>309</v>
      </c>
      <c r="C23" s="336">
        <v>2282</v>
      </c>
      <c r="D23" s="336">
        <v>5136</v>
      </c>
      <c r="E23" s="336">
        <v>6210</v>
      </c>
      <c r="F23" s="336">
        <v>2967</v>
      </c>
      <c r="G23" s="336">
        <v>3482</v>
      </c>
      <c r="H23" s="336">
        <v>9010</v>
      </c>
      <c r="I23" s="336">
        <v>17235</v>
      </c>
      <c r="J23" s="336">
        <v>13930</v>
      </c>
      <c r="K23" s="336">
        <f>10422</f>
        <v>10422</v>
      </c>
      <c r="L23" s="336">
        <v>11423</v>
      </c>
      <c r="M23" s="336">
        <f>AVERAGE(J23:L23)</f>
        <v>11925</v>
      </c>
      <c r="N23" s="336">
        <f>AVERAGE(J23:M23)</f>
        <v>11925</v>
      </c>
      <c r="O23" s="322" t="s">
        <v>14</v>
      </c>
    </row>
    <row r="24" spans="1:28" s="326" customFormat="1" ht="20.100000000000001" customHeight="1" x14ac:dyDescent="0.2">
      <c r="A24" s="323">
        <v>10</v>
      </c>
      <c r="B24" s="340" t="s">
        <v>310</v>
      </c>
      <c r="C24" s="338">
        <f t="shared" ref="C24:H24" si="2">C22+C23</f>
        <v>-103153</v>
      </c>
      <c r="D24" s="338">
        <f t="shared" si="2"/>
        <v>-138092</v>
      </c>
      <c r="E24" s="338">
        <f t="shared" si="2"/>
        <v>-142079</v>
      </c>
      <c r="F24" s="338">
        <f t="shared" si="2"/>
        <v>-176340</v>
      </c>
      <c r="G24" s="338">
        <f t="shared" si="2"/>
        <v>-224795</v>
      </c>
      <c r="H24" s="338">
        <f t="shared" si="2"/>
        <v>-207287</v>
      </c>
      <c r="I24" s="338">
        <f>I22+I23+1</f>
        <v>-250761</v>
      </c>
      <c r="J24" s="338">
        <f>J22+J23</f>
        <v>-269571</v>
      </c>
      <c r="K24" s="338">
        <f>K22+K23</f>
        <v>-283575</v>
      </c>
      <c r="L24" s="338">
        <f>L22+L23</f>
        <v>-296462</v>
      </c>
      <c r="M24" s="338">
        <f>M22+M23</f>
        <v>-348992</v>
      </c>
      <c r="N24" s="338">
        <f>N22+N23</f>
        <v>-354755</v>
      </c>
      <c r="O24" s="322" t="s">
        <v>14</v>
      </c>
    </row>
    <row r="25" spans="1:28" s="326" customFormat="1" ht="11.25" customHeight="1" x14ac:dyDescent="0.2">
      <c r="A25" s="323"/>
      <c r="B25" s="334"/>
      <c r="C25" s="335"/>
      <c r="D25" s="335"/>
      <c r="E25" s="335"/>
      <c r="F25" s="335"/>
      <c r="G25" s="335"/>
      <c r="H25" s="335"/>
      <c r="I25" s="335"/>
      <c r="J25" s="335"/>
      <c r="K25" s="335"/>
      <c r="L25" s="335"/>
      <c r="M25" s="335"/>
      <c r="N25" s="335"/>
      <c r="O25" s="322" t="s">
        <v>14</v>
      </c>
    </row>
    <row r="26" spans="1:28" s="326" customFormat="1" ht="20.100000000000001" customHeight="1" x14ac:dyDescent="0.2">
      <c r="A26" s="323">
        <v>11</v>
      </c>
      <c r="B26" s="334" t="s">
        <v>176</v>
      </c>
      <c r="C26" s="335">
        <v>0</v>
      </c>
      <c r="D26" s="335">
        <v>0</v>
      </c>
      <c r="E26" s="335">
        <v>0</v>
      </c>
      <c r="F26" s="335">
        <v>0</v>
      </c>
      <c r="G26" s="335">
        <v>0</v>
      </c>
      <c r="H26" s="335">
        <v>0</v>
      </c>
      <c r="I26" s="335">
        <v>0</v>
      </c>
      <c r="J26" s="335">
        <v>0</v>
      </c>
      <c r="K26" s="335">
        <v>0</v>
      </c>
      <c r="L26" s="335">
        <v>-17085</v>
      </c>
      <c r="M26" s="335">
        <f>M8+M22</f>
        <v>-25630</v>
      </c>
      <c r="N26" s="335">
        <f>0</f>
        <v>0</v>
      </c>
      <c r="O26" s="322" t="s">
        <v>14</v>
      </c>
      <c r="P26" s="341"/>
      <c r="Q26" s="341"/>
      <c r="R26" s="341"/>
      <c r="S26" s="341"/>
      <c r="T26" s="341"/>
      <c r="U26" s="341"/>
      <c r="V26" s="341"/>
      <c r="W26" s="341"/>
      <c r="X26" s="341"/>
      <c r="Y26" s="341"/>
      <c r="Z26" s="341"/>
      <c r="AA26" s="341"/>
      <c r="AB26" s="341"/>
    </row>
    <row r="27" spans="1:28" s="326" customFormat="1" ht="11.25" customHeight="1" x14ac:dyDescent="0.2">
      <c r="A27" s="342"/>
      <c r="B27" s="323"/>
      <c r="C27" s="335"/>
      <c r="D27" s="335"/>
      <c r="E27" s="335"/>
      <c r="F27" s="335"/>
      <c r="G27" s="335"/>
      <c r="H27" s="335"/>
      <c r="I27" s="335"/>
      <c r="J27" s="335"/>
      <c r="K27" s="335"/>
      <c r="L27" s="335"/>
      <c r="M27" s="335"/>
      <c r="N27" s="335"/>
      <c r="O27" s="322" t="s">
        <v>14</v>
      </c>
    </row>
    <row r="28" spans="1:28" s="326" customFormat="1" x14ac:dyDescent="0.2">
      <c r="A28" s="343" t="s">
        <v>311</v>
      </c>
      <c r="B28" s="343"/>
      <c r="C28" s="344">
        <f t="shared" ref="C28:L28" si="3">C11+C18+C20+C24+C26</f>
        <v>29822</v>
      </c>
      <c r="D28" s="344">
        <f t="shared" si="3"/>
        <v>29687</v>
      </c>
      <c r="E28" s="344">
        <f t="shared" si="3"/>
        <v>36120</v>
      </c>
      <c r="F28" s="344">
        <f t="shared" si="3"/>
        <v>64079</v>
      </c>
      <c r="G28" s="344">
        <f t="shared" si="3"/>
        <v>60423</v>
      </c>
      <c r="H28" s="344">
        <f t="shared" si="3"/>
        <v>87806</v>
      </c>
      <c r="I28" s="344">
        <f t="shared" si="3"/>
        <v>68090</v>
      </c>
      <c r="J28" s="344">
        <f t="shared" si="3"/>
        <v>41727</v>
      </c>
      <c r="K28" s="344">
        <f t="shared" si="3"/>
        <v>52619</v>
      </c>
      <c r="L28" s="344">
        <f t="shared" si="3"/>
        <v>83659</v>
      </c>
      <c r="M28" s="344">
        <f>M11+M13+M18+M20+M24+M26</f>
        <v>79352</v>
      </c>
      <c r="N28" s="344">
        <f>N11+N13+N18+N20+N24+N26</f>
        <v>92733</v>
      </c>
      <c r="O28" s="322" t="s">
        <v>14</v>
      </c>
    </row>
    <row r="29" spans="1:28" x14ac:dyDescent="0.2">
      <c r="A29" s="324"/>
      <c r="B29" s="324"/>
      <c r="C29" s="345"/>
      <c r="D29" s="345"/>
      <c r="E29" s="345"/>
      <c r="F29" s="345"/>
      <c r="G29" s="345"/>
      <c r="H29" s="345"/>
      <c r="I29" s="345"/>
      <c r="J29" s="345"/>
      <c r="K29" s="345"/>
      <c r="L29" s="345"/>
      <c r="M29" s="345"/>
      <c r="N29" s="346"/>
      <c r="O29" s="346" t="s">
        <v>15</v>
      </c>
    </row>
    <row r="30" spans="1:28" x14ac:dyDescent="0.2">
      <c r="A30" s="342"/>
      <c r="B30" s="342"/>
      <c r="C30" s="347"/>
      <c r="D30" s="347"/>
      <c r="E30" s="324"/>
      <c r="F30" s="324"/>
      <c r="G30" s="324"/>
      <c r="H30" s="324"/>
      <c r="I30" s="324"/>
      <c r="J30" s="324"/>
      <c r="K30" s="348"/>
      <c r="L30" s="348"/>
      <c r="M30" s="348"/>
    </row>
    <row r="31" spans="1:28" ht="14.25" x14ac:dyDescent="0.2">
      <c r="A31" s="349"/>
      <c r="B31" s="342"/>
      <c r="C31" s="342"/>
      <c r="D31" s="342"/>
      <c r="E31" s="324"/>
      <c r="F31" s="324"/>
      <c r="G31" s="324"/>
      <c r="H31" s="324"/>
      <c r="I31" s="350"/>
      <c r="J31" s="324"/>
      <c r="K31" s="351"/>
      <c r="L31" s="351"/>
      <c r="M31" s="351"/>
      <c r="N31" s="324"/>
    </row>
    <row r="32" spans="1:28" x14ac:dyDescent="0.2">
      <c r="I32" s="352"/>
      <c r="K32" s="353"/>
      <c r="L32" s="353"/>
      <c r="M32" s="353"/>
    </row>
    <row r="33" spans="9:20" x14ac:dyDescent="0.2">
      <c r="I33" s="352"/>
      <c r="T33" s="325" t="s">
        <v>45</v>
      </c>
    </row>
  </sheetData>
  <mergeCells count="4">
    <mergeCell ref="A1:N1"/>
    <mergeCell ref="A4:N4"/>
    <mergeCell ref="A3:N3"/>
    <mergeCell ref="A2:N2"/>
  </mergeCells>
  <printOptions horizontalCentered="1"/>
  <pageMargins left="0.7" right="0.7" top="1.1000000000000001" bottom="0.8" header="0.8" footer="0.6"/>
  <pageSetup scale="83" orientation="landscape" r:id="rId1"/>
  <headerFooter alignWithMargins="0">
    <oddHeader>&amp;L&amp;"Arial,Bold"&amp;12M. Financial Analysis</oddHeader>
    <oddFooter>&amp;C&amp;11Exhibit M - Financial Analysis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0"/>
  <sheetViews>
    <sheetView view="pageBreakPreview" topLeftCell="A8" zoomScale="80" zoomScaleNormal="100" zoomScaleSheetLayoutView="80" workbookViewId="0">
      <selection activeCell="A36" sqref="A36"/>
    </sheetView>
  </sheetViews>
  <sheetFormatPr defaultRowHeight="14.25" x14ac:dyDescent="0.2"/>
  <cols>
    <col min="1" max="1" width="37.140625" style="389" customWidth="1"/>
    <col min="2" max="3" width="8.28515625" style="389" customWidth="1"/>
    <col min="4" max="4" width="12.7109375" style="389" customWidth="1"/>
    <col min="5" max="6" width="8.28515625" style="389" customWidth="1"/>
    <col min="7" max="7" width="12.7109375" style="389" customWidth="1"/>
    <col min="8" max="9" width="8.28515625" style="389" customWidth="1"/>
    <col min="10" max="10" width="12.7109375" style="389" customWidth="1"/>
    <col min="11" max="12" width="8.28515625" style="389" customWidth="1"/>
    <col min="13" max="13" width="12.7109375" style="389" customWidth="1"/>
    <col min="14" max="14" width="14" style="4" bestFit="1" customWidth="1"/>
    <col min="15" max="15" width="4.5703125" style="389" customWidth="1"/>
    <col min="16" max="17" width="8.28515625" style="389" customWidth="1"/>
    <col min="18" max="18" width="12.7109375" style="389" customWidth="1"/>
    <col min="19" max="20" width="8.28515625" style="389" customWidth="1"/>
    <col min="21" max="21" width="12.7109375" style="389" customWidth="1"/>
    <col min="22" max="16384" width="9.140625" style="389"/>
  </cols>
  <sheetData>
    <row r="1" spans="1:21" ht="18" x14ac:dyDescent="0.25">
      <c r="A1" s="423" t="s">
        <v>0</v>
      </c>
      <c r="B1" s="423"/>
      <c r="C1" s="423"/>
      <c r="D1" s="423"/>
      <c r="E1" s="423"/>
      <c r="F1" s="423"/>
      <c r="G1" s="423"/>
      <c r="H1" s="423"/>
      <c r="I1" s="423"/>
      <c r="J1" s="423"/>
      <c r="K1" s="423"/>
      <c r="L1" s="423"/>
      <c r="M1" s="423"/>
      <c r="N1" s="39" t="s">
        <v>14</v>
      </c>
      <c r="O1" s="6"/>
      <c r="P1" s="6"/>
      <c r="Q1" s="6"/>
      <c r="R1" s="6"/>
      <c r="S1" s="6"/>
      <c r="T1" s="6"/>
      <c r="U1" s="6"/>
    </row>
    <row r="2" spans="1:21" ht="15" x14ac:dyDescent="0.2">
      <c r="A2" s="424" t="s">
        <v>208</v>
      </c>
      <c r="B2" s="424"/>
      <c r="C2" s="424"/>
      <c r="D2" s="424"/>
      <c r="E2" s="424"/>
      <c r="F2" s="424"/>
      <c r="G2" s="424"/>
      <c r="H2" s="424"/>
      <c r="I2" s="424"/>
      <c r="J2" s="424"/>
      <c r="K2" s="424"/>
      <c r="L2" s="424"/>
      <c r="M2" s="424"/>
      <c r="N2" s="39" t="s">
        <v>14</v>
      </c>
      <c r="O2" s="7"/>
      <c r="P2" s="7"/>
      <c r="Q2" s="7"/>
      <c r="R2" s="7"/>
      <c r="S2" s="7"/>
      <c r="T2" s="7"/>
      <c r="U2" s="7"/>
    </row>
    <row r="3" spans="1:21" x14ac:dyDescent="0.2">
      <c r="A3" s="420" t="s">
        <v>1</v>
      </c>
      <c r="B3" s="420"/>
      <c r="C3" s="420"/>
      <c r="D3" s="420"/>
      <c r="E3" s="420"/>
      <c r="F3" s="420"/>
      <c r="G3" s="420"/>
      <c r="H3" s="420"/>
      <c r="I3" s="420"/>
      <c r="J3" s="420"/>
      <c r="K3" s="420"/>
      <c r="L3" s="420"/>
      <c r="M3" s="420"/>
      <c r="N3" s="39" t="s">
        <v>14</v>
      </c>
      <c r="O3" s="112"/>
      <c r="P3" s="112"/>
      <c r="Q3" s="112"/>
      <c r="R3" s="112"/>
      <c r="S3" s="112"/>
      <c r="T3" s="112"/>
      <c r="U3" s="112"/>
    </row>
    <row r="4" spans="1:21" x14ac:dyDescent="0.2">
      <c r="A4" s="425" t="s">
        <v>2</v>
      </c>
      <c r="B4" s="425"/>
      <c r="C4" s="425"/>
      <c r="D4" s="425"/>
      <c r="E4" s="425"/>
      <c r="F4" s="425"/>
      <c r="G4" s="425"/>
      <c r="H4" s="425"/>
      <c r="I4" s="425"/>
      <c r="J4" s="425"/>
      <c r="K4" s="425"/>
      <c r="L4" s="425"/>
      <c r="M4" s="425"/>
      <c r="N4" s="39" t="s">
        <v>14</v>
      </c>
      <c r="O4" s="111"/>
      <c r="P4" s="111"/>
      <c r="Q4" s="111"/>
      <c r="R4" s="111"/>
      <c r="S4" s="111"/>
      <c r="T4" s="111"/>
      <c r="U4" s="111"/>
    </row>
    <row r="5" spans="1:21" x14ac:dyDescent="0.2">
      <c r="A5" s="425"/>
      <c r="B5" s="425"/>
      <c r="C5" s="425"/>
      <c r="D5" s="425"/>
      <c r="E5" s="425"/>
      <c r="F5" s="425"/>
      <c r="G5" s="425"/>
      <c r="H5" s="425"/>
      <c r="I5" s="425"/>
      <c r="J5" s="425"/>
      <c r="K5" s="425"/>
      <c r="L5" s="425"/>
      <c r="M5" s="425"/>
      <c r="N5" s="39" t="s">
        <v>14</v>
      </c>
      <c r="O5" s="111"/>
      <c r="P5" s="111"/>
      <c r="Q5" s="111"/>
      <c r="R5" s="111"/>
      <c r="S5" s="111"/>
      <c r="T5" s="111"/>
      <c r="U5" s="111"/>
    </row>
    <row r="6" spans="1:21" ht="15" thickBot="1" x14ac:dyDescent="0.25">
      <c r="A6" s="425"/>
      <c r="B6" s="425"/>
      <c r="C6" s="425"/>
      <c r="D6" s="425"/>
      <c r="E6" s="425"/>
      <c r="F6" s="425"/>
      <c r="G6" s="425"/>
      <c r="H6" s="425"/>
      <c r="I6" s="425"/>
      <c r="J6" s="425"/>
      <c r="K6" s="425"/>
      <c r="L6" s="425"/>
      <c r="M6" s="425"/>
      <c r="N6" s="39" t="s">
        <v>14</v>
      </c>
      <c r="O6" s="111"/>
      <c r="P6" s="111"/>
      <c r="Q6" s="111"/>
      <c r="R6" s="111"/>
      <c r="S6" s="111"/>
      <c r="T6" s="111"/>
      <c r="U6" s="111"/>
    </row>
    <row r="7" spans="1:21" ht="45.75" customHeight="1" x14ac:dyDescent="0.2">
      <c r="A7" s="431" t="s">
        <v>141</v>
      </c>
      <c r="B7" s="429" t="s">
        <v>170</v>
      </c>
      <c r="C7" s="429"/>
      <c r="D7" s="429"/>
      <c r="E7" s="429" t="s">
        <v>203</v>
      </c>
      <c r="F7" s="429"/>
      <c r="G7" s="429"/>
      <c r="H7" s="429" t="s">
        <v>171</v>
      </c>
      <c r="I7" s="429"/>
      <c r="J7" s="429"/>
      <c r="K7" s="429" t="s">
        <v>167</v>
      </c>
      <c r="L7" s="429"/>
      <c r="M7" s="430"/>
      <c r="N7" s="39" t="s">
        <v>14</v>
      </c>
    </row>
    <row r="8" spans="1:21" ht="28.5" x14ac:dyDescent="0.2">
      <c r="A8" s="432"/>
      <c r="B8" s="156" t="s">
        <v>3</v>
      </c>
      <c r="C8" s="156" t="s">
        <v>135</v>
      </c>
      <c r="D8" s="156" t="s">
        <v>4</v>
      </c>
      <c r="E8" s="156" t="s">
        <v>3</v>
      </c>
      <c r="F8" s="156" t="s">
        <v>155</v>
      </c>
      <c r="G8" s="156" t="s">
        <v>4</v>
      </c>
      <c r="H8" s="156" t="s">
        <v>3</v>
      </c>
      <c r="I8" s="156" t="s">
        <v>155</v>
      </c>
      <c r="J8" s="156" t="s">
        <v>4</v>
      </c>
      <c r="K8" s="156" t="s">
        <v>3</v>
      </c>
      <c r="L8" s="156" t="s">
        <v>155</v>
      </c>
      <c r="M8" s="155" t="s">
        <v>4</v>
      </c>
      <c r="N8" s="39" t="s">
        <v>14</v>
      </c>
    </row>
    <row r="9" spans="1:21" x14ac:dyDescent="0.2">
      <c r="A9" s="158" t="s">
        <v>213</v>
      </c>
      <c r="B9" s="152">
        <v>7092</v>
      </c>
      <c r="C9" s="152">
        <v>5815</v>
      </c>
      <c r="D9" s="152">
        <v>1522581</v>
      </c>
      <c r="E9" s="152">
        <v>7097</v>
      </c>
      <c r="F9" s="152">
        <v>5592</v>
      </c>
      <c r="G9" s="152">
        <v>1592177</v>
      </c>
      <c r="H9" s="152">
        <v>0</v>
      </c>
      <c r="I9" s="152">
        <v>44</v>
      </c>
      <c r="J9" s="152">
        <v>35870</v>
      </c>
      <c r="K9" s="152">
        <f t="shared" ref="K9:M11" si="0">E9+H9</f>
        <v>7097</v>
      </c>
      <c r="L9" s="152">
        <f t="shared" si="0"/>
        <v>5636</v>
      </c>
      <c r="M9" s="151">
        <f t="shared" si="0"/>
        <v>1628047</v>
      </c>
      <c r="N9" s="39" t="s">
        <v>14</v>
      </c>
    </row>
    <row r="10" spans="1:21" x14ac:dyDescent="0.2">
      <c r="A10" s="157" t="s">
        <v>212</v>
      </c>
      <c r="B10" s="103">
        <v>1074</v>
      </c>
      <c r="C10" s="103">
        <v>988</v>
      </c>
      <c r="D10" s="103">
        <v>379372.00000000006</v>
      </c>
      <c r="E10" s="103">
        <v>1074</v>
      </c>
      <c r="F10" s="103">
        <v>955</v>
      </c>
      <c r="G10" s="103">
        <v>421802.00000000006</v>
      </c>
      <c r="H10" s="103">
        <v>0</v>
      </c>
      <c r="I10" s="103">
        <v>7</v>
      </c>
      <c r="J10" s="103">
        <v>39202</v>
      </c>
      <c r="K10" s="103">
        <f t="shared" si="0"/>
        <v>1074</v>
      </c>
      <c r="L10" s="103">
        <f t="shared" si="0"/>
        <v>962</v>
      </c>
      <c r="M10" s="100">
        <f t="shared" si="0"/>
        <v>461004.00000000006</v>
      </c>
      <c r="N10" s="39" t="s">
        <v>14</v>
      </c>
    </row>
    <row r="11" spans="1:21" x14ac:dyDescent="0.2">
      <c r="A11" s="157" t="s">
        <v>274</v>
      </c>
      <c r="B11" s="103">
        <v>31</v>
      </c>
      <c r="C11" s="103">
        <v>23</v>
      </c>
      <c r="D11" s="103">
        <v>5321</v>
      </c>
      <c r="E11" s="103">
        <v>26</v>
      </c>
      <c r="F11" s="103">
        <v>19</v>
      </c>
      <c r="G11" s="103">
        <v>4021</v>
      </c>
      <c r="H11" s="103">
        <v>0</v>
      </c>
      <c r="I11" s="103">
        <v>0</v>
      </c>
      <c r="J11" s="103">
        <v>88</v>
      </c>
      <c r="K11" s="103">
        <f t="shared" si="0"/>
        <v>26</v>
      </c>
      <c r="L11" s="103">
        <f t="shared" si="0"/>
        <v>19</v>
      </c>
      <c r="M11" s="100">
        <f t="shared" si="0"/>
        <v>4109</v>
      </c>
      <c r="N11" s="39" t="s">
        <v>14</v>
      </c>
    </row>
    <row r="12" spans="1:21" ht="15" x14ac:dyDescent="0.25">
      <c r="A12" s="8" t="s">
        <v>138</v>
      </c>
      <c r="B12" s="82">
        <f t="shared" ref="B12:M12" si="1">SUM(B9:B11)</f>
        <v>8197</v>
      </c>
      <c r="C12" s="82">
        <f t="shared" si="1"/>
        <v>6826</v>
      </c>
      <c r="D12" s="82">
        <f t="shared" si="1"/>
        <v>1907274</v>
      </c>
      <c r="E12" s="82">
        <f t="shared" si="1"/>
        <v>8197</v>
      </c>
      <c r="F12" s="82">
        <f t="shared" si="1"/>
        <v>6566</v>
      </c>
      <c r="G12" s="82">
        <f t="shared" si="1"/>
        <v>2018000</v>
      </c>
      <c r="H12" s="82">
        <f t="shared" si="1"/>
        <v>0</v>
      </c>
      <c r="I12" s="82">
        <f t="shared" si="1"/>
        <v>51</v>
      </c>
      <c r="J12" s="82">
        <f t="shared" si="1"/>
        <v>75160</v>
      </c>
      <c r="K12" s="82">
        <f t="shared" si="1"/>
        <v>8197</v>
      </c>
      <c r="L12" s="82">
        <f t="shared" si="1"/>
        <v>6617</v>
      </c>
      <c r="M12" s="83">
        <f t="shared" si="1"/>
        <v>2093160</v>
      </c>
      <c r="N12" s="39" t="s">
        <v>14</v>
      </c>
    </row>
    <row r="13" spans="1:21" ht="15" x14ac:dyDescent="0.25">
      <c r="A13" s="153" t="s">
        <v>137</v>
      </c>
      <c r="B13" s="84"/>
      <c r="C13" s="84"/>
      <c r="D13" s="152">
        <v>0</v>
      </c>
      <c r="E13" s="84"/>
      <c r="F13" s="84"/>
      <c r="G13" s="152">
        <v>0</v>
      </c>
      <c r="H13" s="84"/>
      <c r="I13" s="84"/>
      <c r="J13" s="152">
        <v>0</v>
      </c>
      <c r="K13" s="84"/>
      <c r="L13" s="84"/>
      <c r="M13" s="151">
        <f>G13+J13</f>
        <v>0</v>
      </c>
      <c r="N13" s="39" t="s">
        <v>14</v>
      </c>
    </row>
    <row r="14" spans="1:21" ht="15" x14ac:dyDescent="0.25">
      <c r="A14" s="150" t="s">
        <v>156</v>
      </c>
      <c r="B14" s="9"/>
      <c r="C14" s="9"/>
      <c r="D14" s="149">
        <f>SUM(D12:D13)</f>
        <v>1907274</v>
      </c>
      <c r="E14" s="9"/>
      <c r="F14" s="9"/>
      <c r="G14" s="149">
        <f>SUM(G12:G13)</f>
        <v>2018000</v>
      </c>
      <c r="H14" s="9"/>
      <c r="I14" s="9"/>
      <c r="J14" s="149">
        <f>SUM(J12:J13)</f>
        <v>75160</v>
      </c>
      <c r="K14" s="9"/>
      <c r="L14" s="9"/>
      <c r="M14" s="148">
        <f>G14+J14</f>
        <v>2093160</v>
      </c>
      <c r="N14" s="39" t="s">
        <v>14</v>
      </c>
    </row>
    <row r="15" spans="1:21" x14ac:dyDescent="0.2">
      <c r="A15" s="147" t="s">
        <v>18</v>
      </c>
      <c r="B15" s="146"/>
      <c r="C15" s="146">
        <v>1331</v>
      </c>
      <c r="D15" s="146"/>
      <c r="E15" s="146"/>
      <c r="F15" s="146">
        <v>1319</v>
      </c>
      <c r="G15" s="146"/>
      <c r="H15" s="146"/>
      <c r="I15" s="146">
        <v>-70</v>
      </c>
      <c r="J15" s="146"/>
      <c r="K15" s="146"/>
      <c r="L15" s="146">
        <f>F15+I15</f>
        <v>1249</v>
      </c>
      <c r="M15" s="145"/>
      <c r="N15" s="39" t="s">
        <v>14</v>
      </c>
    </row>
    <row r="16" spans="1:21" x14ac:dyDescent="0.2">
      <c r="A16" s="144" t="s">
        <v>139</v>
      </c>
      <c r="B16" s="103"/>
      <c r="C16" s="103">
        <f>C12+C15</f>
        <v>8157</v>
      </c>
      <c r="D16" s="103"/>
      <c r="E16" s="103"/>
      <c r="F16" s="103">
        <f>F12+F15</f>
        <v>7885</v>
      </c>
      <c r="G16" s="103"/>
      <c r="H16" s="103"/>
      <c r="I16" s="103">
        <f>I12+I15</f>
        <v>-19</v>
      </c>
      <c r="J16" s="103"/>
      <c r="K16" s="103"/>
      <c r="L16" s="103">
        <f>F16+I16</f>
        <v>7866</v>
      </c>
      <c r="M16" s="100"/>
      <c r="N16" s="39" t="s">
        <v>14</v>
      </c>
    </row>
    <row r="17" spans="1:14" x14ac:dyDescent="0.2">
      <c r="A17" s="144"/>
      <c r="B17" s="103"/>
      <c r="C17" s="103"/>
      <c r="D17" s="103"/>
      <c r="E17" s="103"/>
      <c r="F17" s="103"/>
      <c r="G17" s="103"/>
      <c r="H17" s="103"/>
      <c r="I17" s="103"/>
      <c r="J17" s="103"/>
      <c r="K17" s="103"/>
      <c r="L17" s="103"/>
      <c r="M17" s="100"/>
      <c r="N17" s="39" t="s">
        <v>14</v>
      </c>
    </row>
    <row r="18" spans="1:14" x14ac:dyDescent="0.2">
      <c r="A18" s="144" t="s">
        <v>19</v>
      </c>
      <c r="B18" s="103"/>
      <c r="C18" s="103"/>
      <c r="D18" s="103"/>
      <c r="E18" s="103"/>
      <c r="F18" s="103"/>
      <c r="G18" s="103"/>
      <c r="H18" s="103"/>
      <c r="I18" s="103"/>
      <c r="J18" s="103"/>
      <c r="K18" s="103"/>
      <c r="L18" s="103"/>
      <c r="M18" s="100"/>
      <c r="N18" s="39" t="s">
        <v>14</v>
      </c>
    </row>
    <row r="19" spans="1:14" x14ac:dyDescent="0.2">
      <c r="A19" s="143" t="s">
        <v>20</v>
      </c>
      <c r="B19" s="103"/>
      <c r="C19" s="103">
        <v>863</v>
      </c>
      <c r="D19" s="103"/>
      <c r="E19" s="103"/>
      <c r="F19" s="103">
        <v>830</v>
      </c>
      <c r="G19" s="103"/>
      <c r="H19" s="103"/>
      <c r="I19" s="103">
        <v>7</v>
      </c>
      <c r="J19" s="103"/>
      <c r="K19" s="103"/>
      <c r="L19" s="103">
        <f>F19+I19</f>
        <v>837</v>
      </c>
      <c r="M19" s="100"/>
      <c r="N19" s="39" t="s">
        <v>14</v>
      </c>
    </row>
    <row r="20" spans="1:14" x14ac:dyDescent="0.2">
      <c r="A20" s="142" t="s">
        <v>21</v>
      </c>
      <c r="B20" s="141"/>
      <c r="C20" s="141">
        <v>51</v>
      </c>
      <c r="D20" s="141"/>
      <c r="E20" s="141"/>
      <c r="F20" s="141">
        <v>49</v>
      </c>
      <c r="G20" s="141"/>
      <c r="H20" s="141"/>
      <c r="I20" s="141">
        <v>0</v>
      </c>
      <c r="J20" s="141"/>
      <c r="K20" s="141"/>
      <c r="L20" s="141">
        <f>F20+I20</f>
        <v>49</v>
      </c>
      <c r="M20" s="140"/>
      <c r="N20" s="39" t="s">
        <v>14</v>
      </c>
    </row>
    <row r="21" spans="1:14" ht="15" thickBot="1" x14ac:dyDescent="0.25">
      <c r="A21" s="139" t="s">
        <v>140</v>
      </c>
      <c r="B21" s="138"/>
      <c r="C21" s="138">
        <f>C16+C19+C20</f>
        <v>9071</v>
      </c>
      <c r="D21" s="138"/>
      <c r="E21" s="138"/>
      <c r="F21" s="138">
        <f>F16+F19+F20</f>
        <v>8764</v>
      </c>
      <c r="G21" s="138"/>
      <c r="H21" s="138"/>
      <c r="I21" s="138">
        <f>I16+I19+I20</f>
        <v>-12</v>
      </c>
      <c r="J21" s="138"/>
      <c r="K21" s="138"/>
      <c r="L21" s="138">
        <f>F21+I21</f>
        <v>8752</v>
      </c>
      <c r="M21" s="137"/>
      <c r="N21" s="39" t="s">
        <v>14</v>
      </c>
    </row>
    <row r="22" spans="1:14" ht="15" thickBot="1" x14ac:dyDescent="0.25">
      <c r="N22" s="39" t="s">
        <v>14</v>
      </c>
    </row>
    <row r="23" spans="1:14" ht="15" x14ac:dyDescent="0.2">
      <c r="A23" s="431" t="s">
        <v>141</v>
      </c>
      <c r="B23" s="429" t="s">
        <v>172</v>
      </c>
      <c r="C23" s="429"/>
      <c r="D23" s="429"/>
      <c r="E23" s="429" t="s">
        <v>173</v>
      </c>
      <c r="F23" s="429"/>
      <c r="G23" s="429"/>
      <c r="H23" s="429" t="s">
        <v>174</v>
      </c>
      <c r="I23" s="429"/>
      <c r="J23" s="430"/>
      <c r="N23" s="39" t="s">
        <v>14</v>
      </c>
    </row>
    <row r="24" spans="1:14" ht="28.5" x14ac:dyDescent="0.2">
      <c r="A24" s="432"/>
      <c r="B24" s="156" t="s">
        <v>3</v>
      </c>
      <c r="C24" s="156" t="s">
        <v>155</v>
      </c>
      <c r="D24" s="156" t="s">
        <v>4</v>
      </c>
      <c r="E24" s="156" t="s">
        <v>3</v>
      </c>
      <c r="F24" s="156" t="s">
        <v>155</v>
      </c>
      <c r="G24" s="156" t="s">
        <v>4</v>
      </c>
      <c r="H24" s="156" t="s">
        <v>3</v>
      </c>
      <c r="I24" s="156" t="s">
        <v>155</v>
      </c>
      <c r="J24" s="155" t="s">
        <v>4</v>
      </c>
      <c r="N24" s="39" t="s">
        <v>14</v>
      </c>
    </row>
    <row r="25" spans="1:14" x14ac:dyDescent="0.2">
      <c r="A25" s="154" t="str">
        <f>A9</f>
        <v>Domestic Enforcement</v>
      </c>
      <c r="B25" s="152">
        <v>0</v>
      </c>
      <c r="C25" s="152">
        <v>0</v>
      </c>
      <c r="D25" s="152">
        <v>0</v>
      </c>
      <c r="E25" s="152">
        <v>0</v>
      </c>
      <c r="F25" s="152">
        <v>0</v>
      </c>
      <c r="G25" s="152">
        <v>-51888</v>
      </c>
      <c r="H25" s="152">
        <f t="shared" ref="H25:J27" si="2">K9+B25+E25</f>
        <v>7097</v>
      </c>
      <c r="I25" s="152">
        <f t="shared" si="2"/>
        <v>5636</v>
      </c>
      <c r="J25" s="151">
        <f t="shared" si="2"/>
        <v>1576159</v>
      </c>
      <c r="N25" s="39" t="s">
        <v>14</v>
      </c>
    </row>
    <row r="26" spans="1:14" x14ac:dyDescent="0.2">
      <c r="A26" s="144" t="str">
        <f>A10</f>
        <v>International Enforcement</v>
      </c>
      <c r="B26" s="103">
        <v>0</v>
      </c>
      <c r="C26" s="103">
        <v>0</v>
      </c>
      <c r="D26" s="103">
        <v>0</v>
      </c>
      <c r="E26" s="103">
        <v>0</v>
      </c>
      <c r="F26" s="103">
        <v>0</v>
      </c>
      <c r="G26" s="103">
        <v>-23066</v>
      </c>
      <c r="H26" s="103">
        <f t="shared" si="2"/>
        <v>1074</v>
      </c>
      <c r="I26" s="103">
        <f t="shared" si="2"/>
        <v>962</v>
      </c>
      <c r="J26" s="100">
        <f t="shared" si="2"/>
        <v>437938.00000000006</v>
      </c>
      <c r="N26" s="39" t="s">
        <v>14</v>
      </c>
    </row>
    <row r="27" spans="1:14" x14ac:dyDescent="0.2">
      <c r="A27" s="144" t="str">
        <f>A11</f>
        <v>State and Local Assistance</v>
      </c>
      <c r="B27" s="103">
        <v>0</v>
      </c>
      <c r="C27" s="103">
        <v>0</v>
      </c>
      <c r="D27" s="103">
        <v>0</v>
      </c>
      <c r="E27" s="103">
        <v>0</v>
      </c>
      <c r="F27" s="103">
        <v>0</v>
      </c>
      <c r="G27" s="103">
        <v>-206</v>
      </c>
      <c r="H27" s="103">
        <f t="shared" si="2"/>
        <v>26</v>
      </c>
      <c r="I27" s="103">
        <f t="shared" si="2"/>
        <v>19</v>
      </c>
      <c r="J27" s="100">
        <f t="shared" si="2"/>
        <v>3903</v>
      </c>
      <c r="N27" s="39" t="s">
        <v>14</v>
      </c>
    </row>
    <row r="28" spans="1:14" ht="15" x14ac:dyDescent="0.25">
      <c r="A28" s="8" t="s">
        <v>138</v>
      </c>
      <c r="B28" s="82">
        <f t="shared" ref="B28:J28" si="3">SUM(B25:B27)</f>
        <v>0</v>
      </c>
      <c r="C28" s="82">
        <f t="shared" si="3"/>
        <v>0</v>
      </c>
      <c r="D28" s="82">
        <f t="shared" si="3"/>
        <v>0</v>
      </c>
      <c r="E28" s="82">
        <f t="shared" si="3"/>
        <v>0</v>
      </c>
      <c r="F28" s="82">
        <f t="shared" si="3"/>
        <v>0</v>
      </c>
      <c r="G28" s="82">
        <f t="shared" si="3"/>
        <v>-75160</v>
      </c>
      <c r="H28" s="82">
        <f t="shared" si="3"/>
        <v>8197</v>
      </c>
      <c r="I28" s="82">
        <f t="shared" si="3"/>
        <v>6617</v>
      </c>
      <c r="J28" s="83">
        <f t="shared" si="3"/>
        <v>2018000</v>
      </c>
      <c r="N28" s="39" t="s">
        <v>14</v>
      </c>
    </row>
    <row r="29" spans="1:14" ht="15" x14ac:dyDescent="0.25">
      <c r="A29" s="153" t="s">
        <v>137</v>
      </c>
      <c r="B29" s="84"/>
      <c r="C29" s="84"/>
      <c r="D29" s="152">
        <v>0</v>
      </c>
      <c r="E29" s="84"/>
      <c r="F29" s="84"/>
      <c r="G29" s="152">
        <v>0</v>
      </c>
      <c r="H29" s="84"/>
      <c r="I29" s="84"/>
      <c r="J29" s="151">
        <f>M13+D29+G29</f>
        <v>0</v>
      </c>
      <c r="N29" s="39" t="s">
        <v>14</v>
      </c>
    </row>
    <row r="30" spans="1:14" ht="15" x14ac:dyDescent="0.25">
      <c r="A30" s="150" t="s">
        <v>156</v>
      </c>
      <c r="B30" s="9"/>
      <c r="C30" s="9"/>
      <c r="D30" s="149">
        <f>SUM(D28:D29)</f>
        <v>0</v>
      </c>
      <c r="E30" s="9"/>
      <c r="F30" s="9"/>
      <c r="G30" s="149">
        <f>SUM(G28:G29)</f>
        <v>-75160</v>
      </c>
      <c r="H30" s="9"/>
      <c r="I30" s="9"/>
      <c r="J30" s="148">
        <f>M14+D30+G30</f>
        <v>2018000</v>
      </c>
      <c r="N30" s="39" t="s">
        <v>14</v>
      </c>
    </row>
    <row r="31" spans="1:14" x14ac:dyDescent="0.2">
      <c r="A31" s="147" t="s">
        <v>18</v>
      </c>
      <c r="B31" s="146"/>
      <c r="C31" s="146">
        <v>0</v>
      </c>
      <c r="D31" s="146"/>
      <c r="E31" s="146"/>
      <c r="F31" s="146">
        <v>0</v>
      </c>
      <c r="G31" s="146"/>
      <c r="H31" s="146"/>
      <c r="I31" s="146">
        <f>L15+C31+F31</f>
        <v>1249</v>
      </c>
      <c r="J31" s="145"/>
      <c r="N31" s="39" t="s">
        <v>14</v>
      </c>
    </row>
    <row r="32" spans="1:14" x14ac:dyDescent="0.2">
      <c r="A32" s="144" t="s">
        <v>139</v>
      </c>
      <c r="B32" s="103"/>
      <c r="C32" s="103">
        <f>C28+C31</f>
        <v>0</v>
      </c>
      <c r="D32" s="103"/>
      <c r="E32" s="103"/>
      <c r="F32" s="103">
        <f>F28+F31</f>
        <v>0</v>
      </c>
      <c r="G32" s="103"/>
      <c r="H32" s="103"/>
      <c r="I32" s="103">
        <f>L16+C32+F32</f>
        <v>7866</v>
      </c>
      <c r="J32" s="100"/>
      <c r="N32" s="39" t="s">
        <v>14</v>
      </c>
    </row>
    <row r="33" spans="1:14" x14ac:dyDescent="0.2">
      <c r="A33" s="144"/>
      <c r="B33" s="103"/>
      <c r="C33" s="103"/>
      <c r="D33" s="103"/>
      <c r="E33" s="103"/>
      <c r="F33" s="103"/>
      <c r="G33" s="103"/>
      <c r="H33" s="103"/>
      <c r="I33" s="103"/>
      <c r="J33" s="100"/>
      <c r="N33" s="39" t="s">
        <v>14</v>
      </c>
    </row>
    <row r="34" spans="1:14" x14ac:dyDescent="0.2">
      <c r="A34" s="144" t="s">
        <v>19</v>
      </c>
      <c r="B34" s="103"/>
      <c r="C34" s="103"/>
      <c r="D34" s="103"/>
      <c r="E34" s="103"/>
      <c r="F34" s="103"/>
      <c r="G34" s="103"/>
      <c r="H34" s="103"/>
      <c r="I34" s="103"/>
      <c r="J34" s="100"/>
      <c r="N34" s="39" t="s">
        <v>14</v>
      </c>
    </row>
    <row r="35" spans="1:14" x14ac:dyDescent="0.2">
      <c r="A35" s="143" t="s">
        <v>20</v>
      </c>
      <c r="B35" s="103"/>
      <c r="C35" s="103">
        <v>0</v>
      </c>
      <c r="D35" s="103"/>
      <c r="E35" s="103"/>
      <c r="F35" s="103">
        <v>0</v>
      </c>
      <c r="G35" s="103"/>
      <c r="H35" s="103"/>
      <c r="I35" s="103">
        <f>L19+C35+F35</f>
        <v>837</v>
      </c>
      <c r="J35" s="100"/>
      <c r="N35" s="39" t="s">
        <v>14</v>
      </c>
    </row>
    <row r="36" spans="1:14" x14ac:dyDescent="0.2">
      <c r="A36" s="142" t="s">
        <v>21</v>
      </c>
      <c r="B36" s="141"/>
      <c r="C36" s="141">
        <v>0</v>
      </c>
      <c r="D36" s="141"/>
      <c r="E36" s="141"/>
      <c r="F36" s="141">
        <v>0</v>
      </c>
      <c r="G36" s="141"/>
      <c r="H36" s="141"/>
      <c r="I36" s="141">
        <f>L20+C36+F36</f>
        <v>49</v>
      </c>
      <c r="J36" s="140"/>
      <c r="N36" s="39" t="s">
        <v>14</v>
      </c>
    </row>
    <row r="37" spans="1:14" ht="15" thickBot="1" x14ac:dyDescent="0.25">
      <c r="A37" s="139" t="s">
        <v>140</v>
      </c>
      <c r="B37" s="138"/>
      <c r="C37" s="138">
        <f>C32+C35+C36</f>
        <v>0</v>
      </c>
      <c r="D37" s="138"/>
      <c r="E37" s="138"/>
      <c r="F37" s="138">
        <f>F32+F35+F36</f>
        <v>0</v>
      </c>
      <c r="G37" s="138"/>
      <c r="H37" s="138"/>
      <c r="I37" s="138">
        <f>L21+C37+F37</f>
        <v>8752</v>
      </c>
      <c r="J37" s="137"/>
      <c r="N37" s="39" t="s">
        <v>14</v>
      </c>
    </row>
    <row r="38" spans="1:14" x14ac:dyDescent="0.2">
      <c r="N38" s="4" t="s">
        <v>15</v>
      </c>
    </row>
    <row r="39" spans="1:14" x14ac:dyDescent="0.2">
      <c r="A39" s="18"/>
    </row>
    <row r="40" spans="1:14" x14ac:dyDescent="0.2">
      <c r="A40" s="109"/>
    </row>
  </sheetData>
  <mergeCells count="15">
    <mergeCell ref="A5:M5"/>
    <mergeCell ref="A6:M6"/>
    <mergeCell ref="A23:A24"/>
    <mergeCell ref="A1:M1"/>
    <mergeCell ref="A2:M2"/>
    <mergeCell ref="A3:M3"/>
    <mergeCell ref="A4:M4"/>
    <mergeCell ref="A7:A8"/>
    <mergeCell ref="B7:D7"/>
    <mergeCell ref="E7:G7"/>
    <mergeCell ref="H7:J7"/>
    <mergeCell ref="K7:M7"/>
    <mergeCell ref="B23:D23"/>
    <mergeCell ref="E23:G23"/>
    <mergeCell ref="H23:J23"/>
  </mergeCells>
  <printOptions horizontalCentered="1"/>
  <pageMargins left="0.7" right="0.7" top="1.1000000000000001" bottom="0.8" header="0.8" footer="0.6"/>
  <pageSetup scale="79"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view="pageBreakPreview" topLeftCell="A10" zoomScale="90" zoomScaleNormal="100" zoomScaleSheetLayoutView="90" workbookViewId="0">
      <selection activeCell="D9" sqref="D9"/>
    </sheetView>
  </sheetViews>
  <sheetFormatPr defaultRowHeight="14.25" x14ac:dyDescent="0.2"/>
  <cols>
    <col min="1" max="1" width="113.5703125" style="389" customWidth="1"/>
    <col min="2" max="2" width="17.5703125" style="96" customWidth="1"/>
    <col min="3" max="3" width="11.42578125" style="96" customWidth="1"/>
    <col min="4" max="4" width="14.5703125" style="97" customWidth="1"/>
    <col min="5" max="5" width="11.5703125" style="4" bestFit="1" customWidth="1"/>
    <col min="6" max="6" width="4.85546875" style="389" customWidth="1"/>
    <col min="7" max="16384" width="9.140625" style="389"/>
  </cols>
  <sheetData>
    <row r="1" spans="1:5" ht="18" x14ac:dyDescent="0.25">
      <c r="A1" s="423" t="s">
        <v>0</v>
      </c>
      <c r="B1" s="423"/>
      <c r="C1" s="423"/>
      <c r="D1" s="423"/>
      <c r="E1" s="4" t="s">
        <v>14</v>
      </c>
    </row>
    <row r="2" spans="1:5" ht="15" x14ac:dyDescent="0.2">
      <c r="A2" s="424" t="s">
        <v>208</v>
      </c>
      <c r="B2" s="424"/>
      <c r="C2" s="424"/>
      <c r="D2" s="424"/>
      <c r="E2" s="4" t="s">
        <v>14</v>
      </c>
    </row>
    <row r="3" spans="1:5" x14ac:dyDescent="0.2">
      <c r="A3" s="420" t="s">
        <v>214</v>
      </c>
      <c r="B3" s="420"/>
      <c r="C3" s="420"/>
      <c r="D3" s="420"/>
      <c r="E3" s="4" t="s">
        <v>14</v>
      </c>
    </row>
    <row r="4" spans="1:5" x14ac:dyDescent="0.2">
      <c r="A4" s="425" t="s">
        <v>2</v>
      </c>
      <c r="B4" s="425"/>
      <c r="C4" s="425"/>
      <c r="D4" s="425"/>
      <c r="E4" s="4" t="s">
        <v>14</v>
      </c>
    </row>
    <row r="5" spans="1:5" ht="15" thickBot="1" x14ac:dyDescent="0.25">
      <c r="E5" s="4" t="s">
        <v>14</v>
      </c>
    </row>
    <row r="6" spans="1:5" ht="15" x14ac:dyDescent="0.25">
      <c r="B6" s="426" t="s">
        <v>165</v>
      </c>
      <c r="C6" s="427"/>
      <c r="D6" s="428"/>
      <c r="E6" s="4" t="s">
        <v>14</v>
      </c>
    </row>
    <row r="7" spans="1:5" ht="15.75" thickBot="1" x14ac:dyDescent="0.25">
      <c r="B7" s="1" t="s">
        <v>199</v>
      </c>
      <c r="C7" s="2" t="s">
        <v>200</v>
      </c>
      <c r="D7" s="3" t="s">
        <v>4</v>
      </c>
      <c r="E7" s="4" t="s">
        <v>14</v>
      </c>
    </row>
    <row r="8" spans="1:5" ht="15" x14ac:dyDescent="0.25">
      <c r="A8" s="57" t="s">
        <v>163</v>
      </c>
      <c r="B8" s="58">
        <v>1497</v>
      </c>
      <c r="C8" s="59">
        <v>1362</v>
      </c>
      <c r="D8" s="60">
        <v>351937</v>
      </c>
      <c r="E8" s="4" t="s">
        <v>14</v>
      </c>
    </row>
    <row r="9" spans="1:5" ht="15" x14ac:dyDescent="0.25">
      <c r="A9" s="113" t="s">
        <v>196</v>
      </c>
      <c r="B9" s="75"/>
      <c r="C9" s="9"/>
      <c r="D9" s="148">
        <v>-17085</v>
      </c>
      <c r="E9" s="4" t="s">
        <v>14</v>
      </c>
    </row>
    <row r="10" spans="1:5" ht="15" x14ac:dyDescent="0.25">
      <c r="A10" s="56" t="s">
        <v>215</v>
      </c>
      <c r="B10" s="69">
        <f>SUM(B8:B9)</f>
        <v>1497</v>
      </c>
      <c r="C10" s="70">
        <f>SUM(C8:C9)</f>
        <v>1362</v>
      </c>
      <c r="D10" s="71">
        <f>SUM(D8:D9)</f>
        <v>334852</v>
      </c>
      <c r="E10" s="4" t="s">
        <v>14</v>
      </c>
    </row>
    <row r="11" spans="1:5" ht="15" x14ac:dyDescent="0.25">
      <c r="A11" s="56"/>
      <c r="B11" s="69"/>
      <c r="C11" s="70"/>
      <c r="D11" s="71"/>
      <c r="E11" s="4" t="s">
        <v>14</v>
      </c>
    </row>
    <row r="12" spans="1:5" ht="15" x14ac:dyDescent="0.25">
      <c r="A12" s="45" t="s">
        <v>203</v>
      </c>
      <c r="B12" s="69">
        <v>1497</v>
      </c>
      <c r="C12" s="70">
        <v>1454</v>
      </c>
      <c r="D12" s="71">
        <v>360917</v>
      </c>
      <c r="E12" s="4" t="s">
        <v>14</v>
      </c>
    </row>
    <row r="13" spans="1:5" x14ac:dyDescent="0.2">
      <c r="A13" s="98" t="s">
        <v>216</v>
      </c>
      <c r="B13" s="159"/>
      <c r="C13" s="141"/>
      <c r="D13" s="101">
        <v>-25630</v>
      </c>
      <c r="E13" s="4" t="s">
        <v>14</v>
      </c>
    </row>
    <row r="14" spans="1:5" ht="15" x14ac:dyDescent="0.25">
      <c r="A14" s="48" t="s">
        <v>217</v>
      </c>
      <c r="B14" s="115">
        <f>SUM(B12:B13)</f>
        <v>1497</v>
      </c>
      <c r="C14" s="84">
        <f>SUM(C12:C13)</f>
        <v>1454</v>
      </c>
      <c r="D14" s="114">
        <f>SUM(D12:D13)</f>
        <v>335287</v>
      </c>
      <c r="E14" s="4" t="s">
        <v>14</v>
      </c>
    </row>
    <row r="15" spans="1:5" ht="15" x14ac:dyDescent="0.25">
      <c r="A15" s="48"/>
      <c r="B15" s="46"/>
      <c r="C15" s="47"/>
      <c r="D15" s="49"/>
      <c r="E15" s="4" t="s">
        <v>14</v>
      </c>
    </row>
    <row r="16" spans="1:5" ht="15" x14ac:dyDescent="0.25">
      <c r="A16" s="50" t="s">
        <v>131</v>
      </c>
      <c r="B16" s="46"/>
      <c r="C16" s="47"/>
      <c r="D16" s="49"/>
      <c r="E16" s="4" t="s">
        <v>14</v>
      </c>
    </row>
    <row r="17" spans="1:14" x14ac:dyDescent="0.2">
      <c r="A17" s="104" t="s">
        <v>5</v>
      </c>
      <c r="B17" s="102">
        <v>0</v>
      </c>
      <c r="C17" s="103">
        <v>0</v>
      </c>
      <c r="D17" s="100">
        <f>'E. ATB Justification-DCFA'!$G$15</f>
        <v>4358</v>
      </c>
      <c r="E17" s="4" t="s">
        <v>14</v>
      </c>
    </row>
    <row r="18" spans="1:14" x14ac:dyDescent="0.2">
      <c r="A18" s="104" t="s">
        <v>6</v>
      </c>
      <c r="B18" s="102">
        <v>0</v>
      </c>
      <c r="C18" s="103">
        <v>0</v>
      </c>
      <c r="D18" s="100">
        <f>'E. ATB Justification-DCFA'!$G$19</f>
        <v>914</v>
      </c>
      <c r="E18" s="4" t="s">
        <v>14</v>
      </c>
    </row>
    <row r="19" spans="1:14" x14ac:dyDescent="0.2">
      <c r="A19" s="104" t="s">
        <v>7</v>
      </c>
      <c r="B19" s="102">
        <v>0</v>
      </c>
      <c r="C19" s="103">
        <v>0</v>
      </c>
      <c r="D19" s="100">
        <f>'E. ATB Justification-DCFA'!$G$22</f>
        <v>25630</v>
      </c>
      <c r="E19" s="4" t="s">
        <v>14</v>
      </c>
    </row>
    <row r="20" spans="1:14" x14ac:dyDescent="0.2">
      <c r="A20" s="104" t="s">
        <v>8</v>
      </c>
      <c r="B20" s="77">
        <v>0</v>
      </c>
      <c r="C20" s="78">
        <v>0</v>
      </c>
      <c r="D20" s="79">
        <f>'E. ATB Justification-DCFA'!$G$29</f>
        <v>491</v>
      </c>
      <c r="E20" s="4" t="s">
        <v>14</v>
      </c>
    </row>
    <row r="21" spans="1:14" ht="15" x14ac:dyDescent="0.25">
      <c r="A21" s="51" t="s">
        <v>132</v>
      </c>
      <c r="B21" s="46">
        <f>SUM(B17:B20)</f>
        <v>0</v>
      </c>
      <c r="C21" s="47">
        <f>SUM(C17:C20)</f>
        <v>0</v>
      </c>
      <c r="D21" s="49">
        <f>SUM(D17:D20)</f>
        <v>31393</v>
      </c>
      <c r="E21" s="4" t="s">
        <v>14</v>
      </c>
    </row>
    <row r="22" spans="1:14" ht="15" x14ac:dyDescent="0.25">
      <c r="A22" s="48" t="s">
        <v>133</v>
      </c>
      <c r="B22" s="75">
        <f>B21</f>
        <v>0</v>
      </c>
      <c r="C22" s="9">
        <f>C21</f>
        <v>0</v>
      </c>
      <c r="D22" s="10">
        <f>D21</f>
        <v>31393</v>
      </c>
      <c r="E22" s="4" t="s">
        <v>14</v>
      </c>
    </row>
    <row r="23" spans="1:14" ht="15" x14ac:dyDescent="0.25">
      <c r="A23" s="52" t="s">
        <v>167</v>
      </c>
      <c r="B23" s="73">
        <f>B14+B22</f>
        <v>1497</v>
      </c>
      <c r="C23" s="70">
        <f>C14+C22</f>
        <v>1454</v>
      </c>
      <c r="D23" s="74">
        <f>D14+D22</f>
        <v>366680</v>
      </c>
      <c r="E23" s="4" t="s">
        <v>14</v>
      </c>
    </row>
    <row r="24" spans="1:14" ht="15" x14ac:dyDescent="0.25">
      <c r="A24" s="52" t="s">
        <v>9</v>
      </c>
      <c r="B24" s="73"/>
      <c r="C24" s="70"/>
      <c r="D24" s="74"/>
      <c r="E24" s="4" t="s">
        <v>14</v>
      </c>
    </row>
    <row r="25" spans="1:14" x14ac:dyDescent="0.2">
      <c r="A25" s="104" t="s">
        <v>209</v>
      </c>
      <c r="B25" s="106">
        <v>0</v>
      </c>
      <c r="C25" s="103">
        <v>0</v>
      </c>
      <c r="D25" s="107">
        <v>0</v>
      </c>
      <c r="E25" s="4" t="s">
        <v>14</v>
      </c>
    </row>
    <row r="26" spans="1:14" x14ac:dyDescent="0.2">
      <c r="A26" s="104" t="s">
        <v>218</v>
      </c>
      <c r="B26" s="106">
        <v>0</v>
      </c>
      <c r="C26" s="103">
        <v>0</v>
      </c>
      <c r="D26" s="107">
        <v>0</v>
      </c>
      <c r="E26" s="4" t="s">
        <v>14</v>
      </c>
    </row>
    <row r="27" spans="1:14" ht="15" x14ac:dyDescent="0.25">
      <c r="A27" s="48" t="s">
        <v>13</v>
      </c>
      <c r="B27" s="72">
        <f>B25+B26</f>
        <v>0</v>
      </c>
      <c r="C27" s="9">
        <f>C25+C26</f>
        <v>0</v>
      </c>
      <c r="D27" s="76">
        <f>D25+D26</f>
        <v>0</v>
      </c>
      <c r="E27" s="4" t="s">
        <v>14</v>
      </c>
    </row>
    <row r="28" spans="1:14" ht="15" x14ac:dyDescent="0.25">
      <c r="A28" s="55" t="s">
        <v>168</v>
      </c>
      <c r="B28" s="69">
        <f>B23+B27</f>
        <v>1497</v>
      </c>
      <c r="C28" s="70">
        <f>C23+C27</f>
        <v>1454</v>
      </c>
      <c r="D28" s="71">
        <f>D23+D27</f>
        <v>366680</v>
      </c>
      <c r="E28" s="4" t="s">
        <v>14</v>
      </c>
    </row>
    <row r="29" spans="1:14" ht="15" x14ac:dyDescent="0.25">
      <c r="A29" s="98" t="s">
        <v>198</v>
      </c>
      <c r="B29" s="72"/>
      <c r="C29" s="9"/>
      <c r="D29" s="99">
        <v>0</v>
      </c>
      <c r="E29" s="4" t="s">
        <v>14</v>
      </c>
    </row>
    <row r="30" spans="1:14" s="5" customFormat="1" ht="15" x14ac:dyDescent="0.25">
      <c r="A30" s="64" t="s">
        <v>169</v>
      </c>
      <c r="B30" s="61">
        <f>SUM(B28:B29)</f>
        <v>1497</v>
      </c>
      <c r="C30" s="62">
        <f>SUM(C28:C29)</f>
        <v>1454</v>
      </c>
      <c r="D30" s="63">
        <f>SUM(D28:D29)</f>
        <v>366680</v>
      </c>
      <c r="E30" s="4" t="s">
        <v>14</v>
      </c>
      <c r="N30" s="389"/>
    </row>
    <row r="31" spans="1:14" ht="15" thickBot="1" x14ac:dyDescent="0.25">
      <c r="A31" s="108" t="s">
        <v>207</v>
      </c>
      <c r="B31" s="134">
        <f>B28-B12</f>
        <v>0</v>
      </c>
      <c r="C31" s="135">
        <f>C28-C12</f>
        <v>0</v>
      </c>
      <c r="D31" s="136">
        <f>D28-D12</f>
        <v>5763</v>
      </c>
      <c r="E31" s="4" t="s">
        <v>14</v>
      </c>
    </row>
    <row r="32" spans="1:14" x14ac:dyDescent="0.2">
      <c r="A32" s="4"/>
      <c r="E32" s="4" t="s">
        <v>14</v>
      </c>
    </row>
    <row r="33" spans="1:5" ht="17.25" x14ac:dyDescent="0.2">
      <c r="A33" s="421" t="s">
        <v>201</v>
      </c>
      <c r="B33" s="422"/>
      <c r="C33" s="422"/>
      <c r="D33" s="422"/>
      <c r="E33" s="4" t="s">
        <v>15</v>
      </c>
    </row>
  </sheetData>
  <mergeCells count="6">
    <mergeCell ref="A33:D33"/>
    <mergeCell ref="A1:D1"/>
    <mergeCell ref="A2:D2"/>
    <mergeCell ref="A3:D3"/>
    <mergeCell ref="A4:D4"/>
    <mergeCell ref="B6:D6"/>
  </mergeCells>
  <printOptions horizontalCentered="1"/>
  <pageMargins left="0.7" right="0.7" top="1.1000000000000001" bottom="0.8" header="0.8" footer="0.6"/>
  <pageSetup scale="77" orientation="landscape" r:id="rId1"/>
  <headerFooter>
    <oddHeader>&amp;L&amp;"Arial,Bold"&amp;12B. Summary of Requirements</oddHeader>
    <oddFooter>&amp;C&amp;"Arial,Regular"Exhibit B - Summary of Requirements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view="pageBreakPreview" zoomScale="80" zoomScaleNormal="100" zoomScaleSheetLayoutView="80" workbookViewId="0">
      <selection activeCell="D9" sqref="D9"/>
    </sheetView>
  </sheetViews>
  <sheetFormatPr defaultRowHeight="14.25" x14ac:dyDescent="0.2"/>
  <cols>
    <col min="1" max="1" width="37.140625" style="389" customWidth="1"/>
    <col min="2" max="3" width="8.28515625" style="389" customWidth="1"/>
    <col min="4" max="4" width="12.7109375" style="389" customWidth="1"/>
    <col min="5" max="6" width="8.28515625" style="389" customWidth="1"/>
    <col min="7" max="7" width="12.7109375" style="389" customWidth="1"/>
    <col min="8" max="9" width="8.28515625" style="389" customWidth="1"/>
    <col min="10" max="10" width="12.7109375" style="389" customWidth="1"/>
    <col min="11" max="12" width="8.28515625" style="389" customWidth="1"/>
    <col min="13" max="13" width="12.7109375" style="389" customWidth="1"/>
    <col min="14" max="14" width="14" style="4" bestFit="1" customWidth="1"/>
    <col min="15" max="15" width="4.5703125" style="389" customWidth="1"/>
    <col min="16" max="17" width="8.28515625" style="389" customWidth="1"/>
    <col min="18" max="18" width="12.7109375" style="389" customWidth="1"/>
    <col min="19" max="20" width="8.28515625" style="389" customWidth="1"/>
    <col min="21" max="21" width="12.7109375" style="389" customWidth="1"/>
    <col min="22" max="16384" width="9.140625" style="389"/>
  </cols>
  <sheetData>
    <row r="1" spans="1:21" ht="18" x14ac:dyDescent="0.25">
      <c r="A1" s="423" t="s">
        <v>0</v>
      </c>
      <c r="B1" s="423"/>
      <c r="C1" s="423"/>
      <c r="D1" s="423"/>
      <c r="E1" s="423"/>
      <c r="F1" s="423"/>
      <c r="G1" s="423"/>
      <c r="H1" s="423"/>
      <c r="I1" s="423"/>
      <c r="J1" s="423"/>
      <c r="K1" s="423"/>
      <c r="L1" s="423"/>
      <c r="M1" s="423"/>
      <c r="N1" s="39" t="s">
        <v>14</v>
      </c>
      <c r="O1" s="6"/>
      <c r="P1" s="6"/>
      <c r="Q1" s="6"/>
      <c r="R1" s="6"/>
      <c r="S1" s="6"/>
      <c r="T1" s="6"/>
      <c r="U1" s="6"/>
    </row>
    <row r="2" spans="1:21" ht="15" x14ac:dyDescent="0.2">
      <c r="A2" s="424" t="s">
        <v>208</v>
      </c>
      <c r="B2" s="424"/>
      <c r="C2" s="424"/>
      <c r="D2" s="424"/>
      <c r="E2" s="424"/>
      <c r="F2" s="424"/>
      <c r="G2" s="424"/>
      <c r="H2" s="424"/>
      <c r="I2" s="424"/>
      <c r="J2" s="424"/>
      <c r="K2" s="424"/>
      <c r="L2" s="424"/>
      <c r="M2" s="424"/>
      <c r="N2" s="39" t="s">
        <v>14</v>
      </c>
      <c r="O2" s="7"/>
      <c r="P2" s="7"/>
      <c r="Q2" s="7"/>
      <c r="R2" s="7"/>
      <c r="S2" s="7"/>
      <c r="T2" s="7"/>
      <c r="U2" s="7"/>
    </row>
    <row r="3" spans="1:21" x14ac:dyDescent="0.2">
      <c r="A3" s="420" t="s">
        <v>214</v>
      </c>
      <c r="B3" s="420"/>
      <c r="C3" s="420"/>
      <c r="D3" s="420"/>
      <c r="E3" s="420"/>
      <c r="F3" s="420"/>
      <c r="G3" s="420"/>
      <c r="H3" s="420"/>
      <c r="I3" s="420"/>
      <c r="J3" s="420"/>
      <c r="K3" s="420"/>
      <c r="L3" s="420"/>
      <c r="M3" s="420"/>
      <c r="N3" s="39" t="s">
        <v>14</v>
      </c>
      <c r="O3" s="112"/>
      <c r="P3" s="112"/>
      <c r="Q3" s="112"/>
      <c r="R3" s="112"/>
      <c r="S3" s="112"/>
      <c r="T3" s="112"/>
      <c r="U3" s="112"/>
    </row>
    <row r="4" spans="1:21" x14ac:dyDescent="0.2">
      <c r="A4" s="425" t="s">
        <v>2</v>
      </c>
      <c r="B4" s="425"/>
      <c r="C4" s="425"/>
      <c r="D4" s="425"/>
      <c r="E4" s="425"/>
      <c r="F4" s="425"/>
      <c r="G4" s="425"/>
      <c r="H4" s="425"/>
      <c r="I4" s="425"/>
      <c r="J4" s="425"/>
      <c r="K4" s="425"/>
      <c r="L4" s="425"/>
      <c r="M4" s="425"/>
      <c r="N4" s="39" t="s">
        <v>14</v>
      </c>
      <c r="O4" s="111"/>
      <c r="P4" s="111"/>
      <c r="Q4" s="111"/>
      <c r="R4" s="111"/>
      <c r="S4" s="111"/>
      <c r="T4" s="111"/>
      <c r="U4" s="111"/>
    </row>
    <row r="5" spans="1:21" x14ac:dyDescent="0.2">
      <c r="A5" s="425"/>
      <c r="B5" s="425"/>
      <c r="C5" s="425"/>
      <c r="D5" s="425"/>
      <c r="E5" s="425"/>
      <c r="F5" s="425"/>
      <c r="G5" s="425"/>
      <c r="H5" s="425"/>
      <c r="I5" s="425"/>
      <c r="J5" s="425"/>
      <c r="K5" s="425"/>
      <c r="L5" s="425"/>
      <c r="M5" s="425"/>
      <c r="N5" s="39" t="s">
        <v>14</v>
      </c>
      <c r="O5" s="111"/>
      <c r="P5" s="111"/>
      <c r="Q5" s="111"/>
      <c r="R5" s="111"/>
      <c r="S5" s="111"/>
      <c r="T5" s="111"/>
      <c r="U5" s="111"/>
    </row>
    <row r="6" spans="1:21" ht="15" thickBot="1" x14ac:dyDescent="0.25">
      <c r="A6" s="425"/>
      <c r="B6" s="425"/>
      <c r="C6" s="425"/>
      <c r="D6" s="425"/>
      <c r="E6" s="425"/>
      <c r="F6" s="425"/>
      <c r="G6" s="425"/>
      <c r="H6" s="425"/>
      <c r="I6" s="425"/>
      <c r="J6" s="425"/>
      <c r="K6" s="425"/>
      <c r="L6" s="425"/>
      <c r="M6" s="425"/>
      <c r="N6" s="39" t="s">
        <v>14</v>
      </c>
      <c r="O6" s="111"/>
      <c r="P6" s="111"/>
      <c r="Q6" s="111"/>
      <c r="R6" s="111"/>
      <c r="S6" s="111"/>
      <c r="T6" s="111"/>
      <c r="U6" s="111"/>
    </row>
    <row r="7" spans="1:21" ht="45.75" customHeight="1" x14ac:dyDescent="0.2">
      <c r="A7" s="431" t="s">
        <v>141</v>
      </c>
      <c r="B7" s="429" t="s">
        <v>170</v>
      </c>
      <c r="C7" s="429"/>
      <c r="D7" s="429"/>
      <c r="E7" s="429" t="s">
        <v>219</v>
      </c>
      <c r="F7" s="429"/>
      <c r="G7" s="429"/>
      <c r="H7" s="429" t="s">
        <v>171</v>
      </c>
      <c r="I7" s="429"/>
      <c r="J7" s="429"/>
      <c r="K7" s="429" t="s">
        <v>167</v>
      </c>
      <c r="L7" s="429"/>
      <c r="M7" s="430"/>
      <c r="N7" s="39" t="s">
        <v>14</v>
      </c>
    </row>
    <row r="8" spans="1:21" ht="28.5" x14ac:dyDescent="0.2">
      <c r="A8" s="432"/>
      <c r="B8" s="156" t="s">
        <v>3</v>
      </c>
      <c r="C8" s="156" t="s">
        <v>135</v>
      </c>
      <c r="D8" s="156" t="s">
        <v>4</v>
      </c>
      <c r="E8" s="156" t="s">
        <v>3</v>
      </c>
      <c r="F8" s="156" t="s">
        <v>155</v>
      </c>
      <c r="G8" s="156" t="s">
        <v>4</v>
      </c>
      <c r="H8" s="156" t="s">
        <v>3</v>
      </c>
      <c r="I8" s="156" t="s">
        <v>155</v>
      </c>
      <c r="J8" s="156" t="s">
        <v>4</v>
      </c>
      <c r="K8" s="156" t="s">
        <v>3</v>
      </c>
      <c r="L8" s="156" t="s">
        <v>155</v>
      </c>
      <c r="M8" s="155" t="s">
        <v>4</v>
      </c>
      <c r="N8" s="39" t="s">
        <v>14</v>
      </c>
    </row>
    <row r="9" spans="1:21" x14ac:dyDescent="0.2">
      <c r="A9" s="154" t="s">
        <v>220</v>
      </c>
      <c r="B9" s="152">
        <v>1497</v>
      </c>
      <c r="C9" s="152">
        <v>1362</v>
      </c>
      <c r="D9" s="152">
        <v>334852</v>
      </c>
      <c r="E9" s="152">
        <v>1497</v>
      </c>
      <c r="F9" s="152">
        <v>1454</v>
      </c>
      <c r="G9" s="152">
        <v>335287</v>
      </c>
      <c r="H9" s="152">
        <v>0</v>
      </c>
      <c r="I9" s="152">
        <v>0</v>
      </c>
      <c r="J9" s="152">
        <v>31393</v>
      </c>
      <c r="K9" s="152">
        <f>E9+H9</f>
        <v>1497</v>
      </c>
      <c r="L9" s="152">
        <f>F9+I9</f>
        <v>1454</v>
      </c>
      <c r="M9" s="151">
        <f>G9+J9</f>
        <v>366680</v>
      </c>
      <c r="N9" s="39" t="s">
        <v>14</v>
      </c>
    </row>
    <row r="10" spans="1:21" ht="15" x14ac:dyDescent="0.25">
      <c r="A10" s="8" t="s">
        <v>138</v>
      </c>
      <c r="B10" s="82">
        <f t="shared" ref="B10:M10" si="0">SUM(B9:B9)</f>
        <v>1497</v>
      </c>
      <c r="C10" s="82">
        <f t="shared" si="0"/>
        <v>1362</v>
      </c>
      <c r="D10" s="82">
        <f t="shared" si="0"/>
        <v>334852</v>
      </c>
      <c r="E10" s="82">
        <f t="shared" si="0"/>
        <v>1497</v>
      </c>
      <c r="F10" s="82">
        <f t="shared" si="0"/>
        <v>1454</v>
      </c>
      <c r="G10" s="82">
        <f t="shared" si="0"/>
        <v>335287</v>
      </c>
      <c r="H10" s="82">
        <f t="shared" si="0"/>
        <v>0</v>
      </c>
      <c r="I10" s="82">
        <f t="shared" si="0"/>
        <v>0</v>
      </c>
      <c r="J10" s="82">
        <f t="shared" si="0"/>
        <v>31393</v>
      </c>
      <c r="K10" s="82">
        <f t="shared" si="0"/>
        <v>1497</v>
      </c>
      <c r="L10" s="82">
        <f t="shared" si="0"/>
        <v>1454</v>
      </c>
      <c r="M10" s="83">
        <f t="shared" si="0"/>
        <v>366680</v>
      </c>
      <c r="N10" s="39" t="s">
        <v>14</v>
      </c>
    </row>
    <row r="11" spans="1:21" ht="15" x14ac:dyDescent="0.25">
      <c r="A11" s="153" t="s">
        <v>137</v>
      </c>
      <c r="B11" s="84"/>
      <c r="C11" s="84"/>
      <c r="D11" s="152">
        <v>0</v>
      </c>
      <c r="E11" s="84"/>
      <c r="F11" s="84"/>
      <c r="G11" s="152">
        <v>0</v>
      </c>
      <c r="H11" s="84"/>
      <c r="I11" s="84"/>
      <c r="J11" s="152">
        <v>0</v>
      </c>
      <c r="K11" s="84"/>
      <c r="L11" s="84"/>
      <c r="M11" s="151">
        <f>G11+J11</f>
        <v>0</v>
      </c>
      <c r="N11" s="39" t="s">
        <v>14</v>
      </c>
    </row>
    <row r="12" spans="1:21" ht="15" x14ac:dyDescent="0.25">
      <c r="A12" s="150" t="s">
        <v>156</v>
      </c>
      <c r="B12" s="9"/>
      <c r="C12" s="9"/>
      <c r="D12" s="149">
        <f>SUM(D10:D11)</f>
        <v>334852</v>
      </c>
      <c r="E12" s="9"/>
      <c r="F12" s="9"/>
      <c r="G12" s="149">
        <f>SUM(G10:G11)</f>
        <v>335287</v>
      </c>
      <c r="H12" s="9"/>
      <c r="I12" s="9"/>
      <c r="J12" s="149">
        <f>SUM(J10:J11)</f>
        <v>31393</v>
      </c>
      <c r="K12" s="9"/>
      <c r="L12" s="9"/>
      <c r="M12" s="148">
        <f>G12+J12</f>
        <v>366680</v>
      </c>
      <c r="N12" s="39" t="s">
        <v>14</v>
      </c>
    </row>
    <row r="13" spans="1:21" x14ac:dyDescent="0.2">
      <c r="A13" s="147" t="s">
        <v>18</v>
      </c>
      <c r="B13" s="146"/>
      <c r="C13" s="146">
        <v>0</v>
      </c>
      <c r="D13" s="146"/>
      <c r="E13" s="146"/>
      <c r="F13" s="146">
        <v>0</v>
      </c>
      <c r="G13" s="146"/>
      <c r="H13" s="146"/>
      <c r="I13" s="146">
        <v>0</v>
      </c>
      <c r="J13" s="146"/>
      <c r="K13" s="146"/>
      <c r="L13" s="146">
        <f>F13+I13</f>
        <v>0</v>
      </c>
      <c r="M13" s="145"/>
      <c r="N13" s="39" t="s">
        <v>14</v>
      </c>
    </row>
    <row r="14" spans="1:21" x14ac:dyDescent="0.2">
      <c r="A14" s="144" t="s">
        <v>139</v>
      </c>
      <c r="B14" s="103"/>
      <c r="C14" s="103">
        <f>C10+C13</f>
        <v>1362</v>
      </c>
      <c r="D14" s="103"/>
      <c r="E14" s="103"/>
      <c r="F14" s="103">
        <f>F10+F13</f>
        <v>1454</v>
      </c>
      <c r="G14" s="103"/>
      <c r="H14" s="103"/>
      <c r="I14" s="103">
        <f>I10+I13</f>
        <v>0</v>
      </c>
      <c r="J14" s="103"/>
      <c r="K14" s="103"/>
      <c r="L14" s="103">
        <f>F14+I14</f>
        <v>1454</v>
      </c>
      <c r="M14" s="100"/>
      <c r="N14" s="39" t="s">
        <v>14</v>
      </c>
    </row>
    <row r="15" spans="1:21" x14ac:dyDescent="0.2">
      <c r="A15" s="144"/>
      <c r="B15" s="103"/>
      <c r="C15" s="103"/>
      <c r="D15" s="103"/>
      <c r="E15" s="103"/>
      <c r="F15" s="103"/>
      <c r="G15" s="103"/>
      <c r="H15" s="103"/>
      <c r="I15" s="103"/>
      <c r="J15" s="103"/>
      <c r="K15" s="103"/>
      <c r="L15" s="103"/>
      <c r="M15" s="100"/>
      <c r="N15" s="39" t="s">
        <v>14</v>
      </c>
    </row>
    <row r="16" spans="1:21" x14ac:dyDescent="0.2">
      <c r="A16" s="144" t="s">
        <v>19</v>
      </c>
      <c r="B16" s="103"/>
      <c r="C16" s="103"/>
      <c r="D16" s="103"/>
      <c r="E16" s="103"/>
      <c r="F16" s="103"/>
      <c r="G16" s="103"/>
      <c r="H16" s="103"/>
      <c r="I16" s="103"/>
      <c r="J16" s="103"/>
      <c r="K16" s="103"/>
      <c r="L16" s="103"/>
      <c r="M16" s="100"/>
      <c r="N16" s="39" t="s">
        <v>14</v>
      </c>
    </row>
    <row r="17" spans="1:14" x14ac:dyDescent="0.2">
      <c r="A17" s="143" t="s">
        <v>20</v>
      </c>
      <c r="B17" s="103"/>
      <c r="C17" s="103">
        <v>94</v>
      </c>
      <c r="D17" s="103"/>
      <c r="E17" s="103"/>
      <c r="F17" s="103">
        <v>94</v>
      </c>
      <c r="G17" s="103"/>
      <c r="H17" s="103"/>
      <c r="I17" s="103">
        <v>0</v>
      </c>
      <c r="J17" s="103"/>
      <c r="K17" s="103"/>
      <c r="L17" s="103">
        <f>F17+I17</f>
        <v>94</v>
      </c>
      <c r="M17" s="100"/>
      <c r="N17" s="39" t="s">
        <v>14</v>
      </c>
    </row>
    <row r="18" spans="1:14" x14ac:dyDescent="0.2">
      <c r="A18" s="142" t="s">
        <v>21</v>
      </c>
      <c r="B18" s="141"/>
      <c r="C18" s="141">
        <v>15</v>
      </c>
      <c r="D18" s="141"/>
      <c r="E18" s="141"/>
      <c r="F18" s="141">
        <v>16</v>
      </c>
      <c r="G18" s="141"/>
      <c r="H18" s="141"/>
      <c r="I18" s="141">
        <v>0</v>
      </c>
      <c r="J18" s="141"/>
      <c r="K18" s="141"/>
      <c r="L18" s="141">
        <f>F18+I18</f>
        <v>16</v>
      </c>
      <c r="M18" s="140"/>
      <c r="N18" s="39" t="s">
        <v>14</v>
      </c>
    </row>
    <row r="19" spans="1:14" ht="15" thickBot="1" x14ac:dyDescent="0.25">
      <c r="A19" s="139" t="s">
        <v>140</v>
      </c>
      <c r="B19" s="138"/>
      <c r="C19" s="138">
        <f>C14+C17+C18</f>
        <v>1471</v>
      </c>
      <c r="D19" s="138"/>
      <c r="E19" s="138"/>
      <c r="F19" s="138">
        <f>F14+F17+F18</f>
        <v>1564</v>
      </c>
      <c r="G19" s="138"/>
      <c r="H19" s="138"/>
      <c r="I19" s="138">
        <f>I14+I17+I18</f>
        <v>0</v>
      </c>
      <c r="J19" s="138"/>
      <c r="K19" s="138"/>
      <c r="L19" s="138">
        <f>F19+I19</f>
        <v>1564</v>
      </c>
      <c r="M19" s="137"/>
      <c r="N19" s="39" t="s">
        <v>14</v>
      </c>
    </row>
    <row r="20" spans="1:14" ht="15" thickBot="1" x14ac:dyDescent="0.25">
      <c r="N20" s="39" t="s">
        <v>14</v>
      </c>
    </row>
    <row r="21" spans="1:14" ht="15" x14ac:dyDescent="0.2">
      <c r="A21" s="431" t="s">
        <v>141</v>
      </c>
      <c r="B21" s="429" t="s">
        <v>172</v>
      </c>
      <c r="C21" s="429"/>
      <c r="D21" s="429"/>
      <c r="E21" s="429" t="s">
        <v>173</v>
      </c>
      <c r="F21" s="429"/>
      <c r="G21" s="429"/>
      <c r="H21" s="429" t="s">
        <v>174</v>
      </c>
      <c r="I21" s="429"/>
      <c r="J21" s="430"/>
      <c r="N21" s="39" t="s">
        <v>14</v>
      </c>
    </row>
    <row r="22" spans="1:14" ht="28.5" x14ac:dyDescent="0.2">
      <c r="A22" s="432"/>
      <c r="B22" s="156" t="s">
        <v>3</v>
      </c>
      <c r="C22" s="156" t="s">
        <v>155</v>
      </c>
      <c r="D22" s="156" t="s">
        <v>4</v>
      </c>
      <c r="E22" s="156" t="s">
        <v>3</v>
      </c>
      <c r="F22" s="156" t="s">
        <v>155</v>
      </c>
      <c r="G22" s="156" t="s">
        <v>4</v>
      </c>
      <c r="H22" s="156" t="s">
        <v>3</v>
      </c>
      <c r="I22" s="156" t="s">
        <v>155</v>
      </c>
      <c r="J22" s="155" t="s">
        <v>4</v>
      </c>
      <c r="N22" s="39" t="s">
        <v>14</v>
      </c>
    </row>
    <row r="23" spans="1:14" x14ac:dyDescent="0.2">
      <c r="A23" s="154" t="str">
        <f>A9</f>
        <v>Diversion Control Program</v>
      </c>
      <c r="B23" s="152">
        <v>0</v>
      </c>
      <c r="C23" s="152">
        <v>0</v>
      </c>
      <c r="D23" s="152">
        <v>0</v>
      </c>
      <c r="E23" s="152">
        <v>0</v>
      </c>
      <c r="F23" s="152">
        <v>0</v>
      </c>
      <c r="G23" s="152">
        <v>0</v>
      </c>
      <c r="H23" s="152">
        <f>K9+B23+E23</f>
        <v>1497</v>
      </c>
      <c r="I23" s="152">
        <f>L9+C23+F23</f>
        <v>1454</v>
      </c>
      <c r="J23" s="151">
        <f>M9+D23+G23</f>
        <v>366680</v>
      </c>
      <c r="N23" s="39" t="s">
        <v>14</v>
      </c>
    </row>
    <row r="24" spans="1:14" ht="15" x14ac:dyDescent="0.25">
      <c r="A24" s="8" t="s">
        <v>138</v>
      </c>
      <c r="B24" s="82">
        <f t="shared" ref="B24:J24" si="1">SUM(B23:B23)</f>
        <v>0</v>
      </c>
      <c r="C24" s="82">
        <f t="shared" si="1"/>
        <v>0</v>
      </c>
      <c r="D24" s="82">
        <f t="shared" si="1"/>
        <v>0</v>
      </c>
      <c r="E24" s="82">
        <f t="shared" si="1"/>
        <v>0</v>
      </c>
      <c r="F24" s="82">
        <f t="shared" si="1"/>
        <v>0</v>
      </c>
      <c r="G24" s="82">
        <f t="shared" si="1"/>
        <v>0</v>
      </c>
      <c r="H24" s="82">
        <f t="shared" si="1"/>
        <v>1497</v>
      </c>
      <c r="I24" s="82">
        <f t="shared" si="1"/>
        <v>1454</v>
      </c>
      <c r="J24" s="83">
        <f t="shared" si="1"/>
        <v>366680</v>
      </c>
      <c r="N24" s="39" t="s">
        <v>14</v>
      </c>
    </row>
    <row r="25" spans="1:14" ht="15" x14ac:dyDescent="0.25">
      <c r="A25" s="153" t="s">
        <v>137</v>
      </c>
      <c r="B25" s="84"/>
      <c r="C25" s="84"/>
      <c r="D25" s="152">
        <v>0</v>
      </c>
      <c r="E25" s="84"/>
      <c r="F25" s="84"/>
      <c r="G25" s="152">
        <v>0</v>
      </c>
      <c r="H25" s="84"/>
      <c r="I25" s="84"/>
      <c r="J25" s="151">
        <f>M11+D25+G25</f>
        <v>0</v>
      </c>
      <c r="N25" s="39" t="s">
        <v>14</v>
      </c>
    </row>
    <row r="26" spans="1:14" ht="15" x14ac:dyDescent="0.25">
      <c r="A26" s="150" t="s">
        <v>156</v>
      </c>
      <c r="B26" s="9"/>
      <c r="C26" s="9"/>
      <c r="D26" s="149">
        <f>SUM(D24:D25)</f>
        <v>0</v>
      </c>
      <c r="E26" s="9"/>
      <c r="F26" s="9"/>
      <c r="G26" s="149">
        <f>SUM(G24:G25)</f>
        <v>0</v>
      </c>
      <c r="H26" s="9"/>
      <c r="I26" s="9"/>
      <c r="J26" s="148">
        <f>M12+D26+G26</f>
        <v>366680</v>
      </c>
      <c r="N26" s="39" t="s">
        <v>14</v>
      </c>
    </row>
    <row r="27" spans="1:14" x14ac:dyDescent="0.2">
      <c r="A27" s="147" t="s">
        <v>18</v>
      </c>
      <c r="B27" s="146"/>
      <c r="C27" s="146">
        <v>0</v>
      </c>
      <c r="D27" s="146"/>
      <c r="E27" s="146"/>
      <c r="F27" s="146">
        <v>0</v>
      </c>
      <c r="G27" s="146"/>
      <c r="H27" s="146"/>
      <c r="I27" s="146">
        <f>L13+C27+F27</f>
        <v>0</v>
      </c>
      <c r="J27" s="145"/>
      <c r="N27" s="39" t="s">
        <v>14</v>
      </c>
    </row>
    <row r="28" spans="1:14" x14ac:dyDescent="0.2">
      <c r="A28" s="144" t="s">
        <v>139</v>
      </c>
      <c r="B28" s="103"/>
      <c r="C28" s="103">
        <f>C24+C27</f>
        <v>0</v>
      </c>
      <c r="D28" s="103"/>
      <c r="E28" s="103"/>
      <c r="F28" s="103">
        <f>F24+F27</f>
        <v>0</v>
      </c>
      <c r="G28" s="103"/>
      <c r="H28" s="103"/>
      <c r="I28" s="103">
        <f>L14+C28+F28</f>
        <v>1454</v>
      </c>
      <c r="J28" s="100"/>
      <c r="N28" s="39" t="s">
        <v>14</v>
      </c>
    </row>
    <row r="29" spans="1:14" x14ac:dyDescent="0.2">
      <c r="A29" s="144"/>
      <c r="B29" s="103"/>
      <c r="C29" s="103"/>
      <c r="D29" s="103"/>
      <c r="E29" s="103"/>
      <c r="F29" s="103"/>
      <c r="G29" s="103"/>
      <c r="H29" s="103"/>
      <c r="I29" s="103"/>
      <c r="J29" s="100"/>
      <c r="N29" s="39" t="s">
        <v>14</v>
      </c>
    </row>
    <row r="30" spans="1:14" x14ac:dyDescent="0.2">
      <c r="A30" s="144" t="s">
        <v>19</v>
      </c>
      <c r="B30" s="103"/>
      <c r="C30" s="103"/>
      <c r="D30" s="103"/>
      <c r="E30" s="103"/>
      <c r="F30" s="103"/>
      <c r="G30" s="103"/>
      <c r="H30" s="103"/>
      <c r="I30" s="103"/>
      <c r="J30" s="100"/>
      <c r="N30" s="39" t="s">
        <v>14</v>
      </c>
    </row>
    <row r="31" spans="1:14" x14ac:dyDescent="0.2">
      <c r="A31" s="143" t="s">
        <v>20</v>
      </c>
      <c r="B31" s="103"/>
      <c r="C31" s="103">
        <v>0</v>
      </c>
      <c r="D31" s="103"/>
      <c r="E31" s="103"/>
      <c r="F31" s="103">
        <v>0</v>
      </c>
      <c r="G31" s="103"/>
      <c r="H31" s="103"/>
      <c r="I31" s="103">
        <f>L17+C31+F31</f>
        <v>94</v>
      </c>
      <c r="J31" s="100"/>
      <c r="N31" s="39" t="s">
        <v>14</v>
      </c>
    </row>
    <row r="32" spans="1:14" x14ac:dyDescent="0.2">
      <c r="A32" s="142" t="s">
        <v>21</v>
      </c>
      <c r="B32" s="141"/>
      <c r="C32" s="141">
        <v>0</v>
      </c>
      <c r="D32" s="141"/>
      <c r="E32" s="141"/>
      <c r="F32" s="141">
        <v>0</v>
      </c>
      <c r="G32" s="141"/>
      <c r="H32" s="141"/>
      <c r="I32" s="141">
        <f>L18+C32+F32</f>
        <v>16</v>
      </c>
      <c r="J32" s="140"/>
      <c r="N32" s="39" t="s">
        <v>14</v>
      </c>
    </row>
    <row r="33" spans="1:14" ht="15" thickBot="1" x14ac:dyDescent="0.25">
      <c r="A33" s="139" t="s">
        <v>140</v>
      </c>
      <c r="B33" s="138"/>
      <c r="C33" s="138">
        <f>C28+C31+C32</f>
        <v>0</v>
      </c>
      <c r="D33" s="138"/>
      <c r="E33" s="138"/>
      <c r="F33" s="138">
        <f>F28+F31+F32</f>
        <v>0</v>
      </c>
      <c r="G33" s="138"/>
      <c r="H33" s="138"/>
      <c r="I33" s="138">
        <f>L19+C33+F33</f>
        <v>1564</v>
      </c>
      <c r="J33" s="137"/>
      <c r="N33" s="39" t="s">
        <v>14</v>
      </c>
    </row>
    <row r="34" spans="1:14" x14ac:dyDescent="0.2">
      <c r="N34" s="4" t="s">
        <v>15</v>
      </c>
    </row>
    <row r="35" spans="1:14" x14ac:dyDescent="0.2">
      <c r="A35" s="18"/>
    </row>
    <row r="36" spans="1:14" x14ac:dyDescent="0.2">
      <c r="A36" s="109"/>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1.1000000000000001" bottom="0.8" header="0.8" footer="0.6"/>
  <pageSetup scale="79" orientation="landscape" r:id="rId1"/>
  <headerFooter>
    <oddHeader>&amp;L&amp;"Arial,Bold"&amp;12B. Summary of Requirements</oddHeader>
    <oddFooter>&amp;C&amp;"Arial,Regular"Exhibit B - Summary of Requirements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view="pageBreakPreview" topLeftCell="A15" zoomScale="80" zoomScaleNormal="70" zoomScaleSheetLayoutView="80" workbookViewId="0">
      <selection sqref="A1:N1"/>
    </sheetView>
  </sheetViews>
  <sheetFormatPr defaultRowHeight="14.25" x14ac:dyDescent="0.2"/>
  <cols>
    <col min="1" max="1" width="41" style="162" customWidth="1"/>
    <col min="2" max="2" width="17" style="162" customWidth="1"/>
    <col min="3" max="5" width="8.7109375" style="162" customWidth="1"/>
    <col min="6" max="6" width="12.7109375" style="162" customWidth="1"/>
    <col min="7" max="9" width="8.7109375" style="162" hidden="1" customWidth="1"/>
    <col min="10" max="10" width="12.7109375" style="162" hidden="1" customWidth="1"/>
    <col min="11" max="13" width="8.7109375" style="162" customWidth="1"/>
    <col min="14" max="14" width="12.7109375" style="162" customWidth="1"/>
    <col min="15" max="15" width="14" style="194" bestFit="1" customWidth="1"/>
    <col min="16" max="16" width="4.5703125" style="162" customWidth="1"/>
    <col min="17" max="18" width="8.28515625" style="162" customWidth="1"/>
    <col min="19" max="19" width="12.7109375" style="162" customWidth="1"/>
    <col min="20" max="21" width="8.28515625" style="162" customWidth="1"/>
    <col min="22" max="22" width="12.7109375" style="162" customWidth="1"/>
    <col min="23" max="16384" width="9.140625" style="162"/>
  </cols>
  <sheetData>
    <row r="1" spans="1:22" ht="18" x14ac:dyDescent="0.25">
      <c r="A1" s="433" t="s">
        <v>221</v>
      </c>
      <c r="B1" s="433"/>
      <c r="C1" s="433"/>
      <c r="D1" s="433"/>
      <c r="E1" s="433"/>
      <c r="F1" s="433"/>
      <c r="G1" s="433"/>
      <c r="H1" s="433"/>
      <c r="I1" s="433"/>
      <c r="J1" s="433"/>
      <c r="K1" s="433"/>
      <c r="L1" s="433"/>
      <c r="M1" s="433"/>
      <c r="N1" s="433"/>
      <c r="O1" s="160" t="s">
        <v>14</v>
      </c>
      <c r="P1" s="161"/>
      <c r="Q1" s="161"/>
      <c r="R1" s="161"/>
      <c r="S1" s="161"/>
      <c r="T1" s="161"/>
      <c r="U1" s="161"/>
      <c r="V1" s="161"/>
    </row>
    <row r="2" spans="1:22" ht="18" x14ac:dyDescent="0.25">
      <c r="A2" s="434" t="s">
        <v>208</v>
      </c>
      <c r="B2" s="434"/>
      <c r="C2" s="434"/>
      <c r="D2" s="434"/>
      <c r="E2" s="434"/>
      <c r="F2" s="434"/>
      <c r="G2" s="434"/>
      <c r="H2" s="434"/>
      <c r="I2" s="434"/>
      <c r="J2" s="434"/>
      <c r="K2" s="434"/>
      <c r="L2" s="434"/>
      <c r="M2" s="434"/>
      <c r="N2" s="434"/>
      <c r="O2" s="160" t="s">
        <v>14</v>
      </c>
      <c r="P2" s="163"/>
      <c r="Q2" s="163"/>
      <c r="R2" s="163"/>
      <c r="S2" s="163"/>
      <c r="T2" s="163"/>
      <c r="U2" s="163"/>
      <c r="V2" s="163"/>
    </row>
    <row r="3" spans="1:22" ht="18" x14ac:dyDescent="0.25">
      <c r="A3" s="435" t="s">
        <v>1</v>
      </c>
      <c r="B3" s="435"/>
      <c r="C3" s="435"/>
      <c r="D3" s="435"/>
      <c r="E3" s="435"/>
      <c r="F3" s="435"/>
      <c r="G3" s="435"/>
      <c r="H3" s="435"/>
      <c r="I3" s="435"/>
      <c r="J3" s="435"/>
      <c r="K3" s="435"/>
      <c r="L3" s="435"/>
      <c r="M3" s="435"/>
      <c r="N3" s="435"/>
      <c r="O3" s="160" t="s">
        <v>14</v>
      </c>
      <c r="P3" s="164"/>
      <c r="Q3" s="164"/>
      <c r="R3" s="164"/>
      <c r="S3" s="164"/>
      <c r="T3" s="164"/>
      <c r="U3" s="164"/>
      <c r="V3" s="164"/>
    </row>
    <row r="4" spans="1:22" ht="18" x14ac:dyDescent="0.25">
      <c r="A4" s="436" t="s">
        <v>2</v>
      </c>
      <c r="B4" s="436"/>
      <c r="C4" s="436"/>
      <c r="D4" s="436"/>
      <c r="E4" s="436"/>
      <c r="F4" s="436"/>
      <c r="G4" s="436"/>
      <c r="H4" s="436"/>
      <c r="I4" s="436"/>
      <c r="J4" s="436"/>
      <c r="K4" s="436"/>
      <c r="L4" s="436"/>
      <c r="M4" s="436"/>
      <c r="N4" s="436"/>
      <c r="O4" s="160" t="s">
        <v>14</v>
      </c>
      <c r="P4" s="165"/>
      <c r="Q4" s="165"/>
      <c r="R4" s="165"/>
      <c r="S4" s="165"/>
      <c r="T4" s="165"/>
      <c r="U4" s="165"/>
      <c r="V4" s="165"/>
    </row>
    <row r="5" spans="1:22" ht="18.75" thickBot="1" x14ac:dyDescent="0.3">
      <c r="A5" s="437"/>
      <c r="B5" s="437"/>
      <c r="C5" s="437"/>
      <c r="D5" s="437"/>
      <c r="E5" s="437"/>
      <c r="F5" s="437"/>
      <c r="G5" s="437"/>
      <c r="H5" s="437"/>
      <c r="I5" s="437"/>
      <c r="J5" s="437"/>
      <c r="K5" s="438"/>
      <c r="L5" s="438"/>
      <c r="M5" s="438"/>
      <c r="N5" s="438"/>
      <c r="O5" s="160" t="s">
        <v>14</v>
      </c>
      <c r="P5" s="165"/>
      <c r="Q5" s="165"/>
      <c r="R5" s="165"/>
      <c r="S5" s="165"/>
      <c r="T5" s="165"/>
      <c r="U5" s="165"/>
      <c r="V5" s="165"/>
    </row>
    <row r="6" spans="1:22" ht="33.75" customHeight="1" x14ac:dyDescent="0.25">
      <c r="A6" s="439" t="s">
        <v>23</v>
      </c>
      <c r="B6" s="441" t="s">
        <v>222</v>
      </c>
      <c r="C6" s="443" t="s">
        <v>213</v>
      </c>
      <c r="D6" s="443"/>
      <c r="E6" s="443"/>
      <c r="F6" s="443"/>
      <c r="K6" s="443" t="s">
        <v>212</v>
      </c>
      <c r="L6" s="443"/>
      <c r="M6" s="443"/>
      <c r="N6" s="444"/>
      <c r="O6" s="160" t="s">
        <v>14</v>
      </c>
    </row>
    <row r="7" spans="1:22" ht="28.5" x14ac:dyDescent="0.25">
      <c r="A7" s="440"/>
      <c r="B7" s="442"/>
      <c r="C7" s="166" t="s">
        <v>3</v>
      </c>
      <c r="D7" s="166" t="s">
        <v>31</v>
      </c>
      <c r="E7" s="166" t="s">
        <v>155</v>
      </c>
      <c r="F7" s="166" t="s">
        <v>4</v>
      </c>
      <c r="K7" s="166" t="s">
        <v>3</v>
      </c>
      <c r="L7" s="166" t="s">
        <v>31</v>
      </c>
      <c r="M7" s="166" t="s">
        <v>155</v>
      </c>
      <c r="N7" s="167" t="s">
        <v>4</v>
      </c>
      <c r="O7" s="160" t="s">
        <v>14</v>
      </c>
    </row>
    <row r="8" spans="1:22" ht="18" x14ac:dyDescent="0.25">
      <c r="A8" s="168" t="s">
        <v>209</v>
      </c>
      <c r="B8" s="169"/>
      <c r="C8" s="170">
        <v>0</v>
      </c>
      <c r="D8" s="170">
        <v>0</v>
      </c>
      <c r="E8" s="170">
        <v>0</v>
      </c>
      <c r="F8" s="170">
        <v>0</v>
      </c>
      <c r="K8" s="170">
        <v>0</v>
      </c>
      <c r="L8" s="170">
        <v>0</v>
      </c>
      <c r="M8" s="170">
        <v>0</v>
      </c>
      <c r="N8" s="171">
        <v>0</v>
      </c>
      <c r="O8" s="160" t="s">
        <v>14</v>
      </c>
    </row>
    <row r="9" spans="1:22" ht="18" hidden="1" x14ac:dyDescent="0.25">
      <c r="A9" s="172" t="s">
        <v>10</v>
      </c>
      <c r="B9" s="173"/>
      <c r="C9" s="174">
        <v>0</v>
      </c>
      <c r="D9" s="174">
        <v>0</v>
      </c>
      <c r="E9" s="174">
        <v>0</v>
      </c>
      <c r="F9" s="174">
        <v>0</v>
      </c>
      <c r="K9" s="174">
        <v>0</v>
      </c>
      <c r="L9" s="174">
        <v>0</v>
      </c>
      <c r="M9" s="174">
        <v>0</v>
      </c>
      <c r="N9" s="175">
        <v>0</v>
      </c>
      <c r="O9" s="160" t="s">
        <v>14</v>
      </c>
    </row>
    <row r="10" spans="1:22" ht="18" hidden="1" x14ac:dyDescent="0.25">
      <c r="A10" s="172" t="s">
        <v>11</v>
      </c>
      <c r="B10" s="173"/>
      <c r="C10" s="174">
        <v>0</v>
      </c>
      <c r="D10" s="174">
        <v>0</v>
      </c>
      <c r="E10" s="174">
        <v>0</v>
      </c>
      <c r="F10" s="174">
        <v>0</v>
      </c>
      <c r="K10" s="174">
        <v>0</v>
      </c>
      <c r="L10" s="174">
        <v>0</v>
      </c>
      <c r="M10" s="174">
        <v>0</v>
      </c>
      <c r="N10" s="175">
        <v>0</v>
      </c>
      <c r="O10" s="160" t="s">
        <v>14</v>
      </c>
    </row>
    <row r="11" spans="1:22" ht="18" hidden="1" x14ac:dyDescent="0.25">
      <c r="A11" s="176" t="s">
        <v>24</v>
      </c>
      <c r="B11" s="177"/>
      <c r="C11" s="178">
        <v>0</v>
      </c>
      <c r="D11" s="178">
        <v>0</v>
      </c>
      <c r="E11" s="178">
        <v>0</v>
      </c>
      <c r="F11" s="178">
        <v>0</v>
      </c>
      <c r="K11" s="178">
        <v>0</v>
      </c>
      <c r="L11" s="178">
        <v>0</v>
      </c>
      <c r="M11" s="178">
        <v>0</v>
      </c>
      <c r="N11" s="179">
        <v>0</v>
      </c>
      <c r="O11" s="160" t="s">
        <v>14</v>
      </c>
    </row>
    <row r="12" spans="1:22" ht="18.75" thickBot="1" x14ac:dyDescent="0.3">
      <c r="A12" s="180" t="s">
        <v>29</v>
      </c>
      <c r="B12" s="181"/>
      <c r="C12" s="182">
        <f>SUM(C8:C11)</f>
        <v>0</v>
      </c>
      <c r="D12" s="182">
        <f>SUM(D8:D11)</f>
        <v>0</v>
      </c>
      <c r="E12" s="182">
        <f>SUM(E8:E11)</f>
        <v>0</v>
      </c>
      <c r="F12" s="182">
        <f>SUM(F8:F11)</f>
        <v>0</v>
      </c>
      <c r="K12" s="182">
        <f>SUM(K8:K11)</f>
        <v>0</v>
      </c>
      <c r="L12" s="182">
        <f>SUM(L8:L11)</f>
        <v>0</v>
      </c>
      <c r="M12" s="182">
        <f>SUM(M8:M11)</f>
        <v>0</v>
      </c>
      <c r="N12" s="183">
        <f>SUM(N8:N11)</f>
        <v>0</v>
      </c>
      <c r="O12" s="160" t="s">
        <v>14</v>
      </c>
    </row>
    <row r="13" spans="1:22" ht="18.75" thickBot="1" x14ac:dyDescent="0.3">
      <c r="O13" s="160" t="s">
        <v>14</v>
      </c>
    </row>
    <row r="14" spans="1:22" ht="33.75" customHeight="1" x14ac:dyDescent="0.25">
      <c r="A14" s="439" t="s">
        <v>23</v>
      </c>
      <c r="B14" s="441" t="s">
        <v>222</v>
      </c>
      <c r="C14" s="443" t="s">
        <v>274</v>
      </c>
      <c r="D14" s="443"/>
      <c r="E14" s="443"/>
      <c r="F14" s="443"/>
      <c r="G14" s="446" t="s">
        <v>16</v>
      </c>
      <c r="H14" s="447"/>
      <c r="I14" s="447"/>
      <c r="J14" s="448"/>
      <c r="K14" s="443" t="s">
        <v>25</v>
      </c>
      <c r="L14" s="443"/>
      <c r="M14" s="443"/>
      <c r="N14" s="444"/>
      <c r="O14" s="160" t="s">
        <v>14</v>
      </c>
    </row>
    <row r="15" spans="1:22" ht="28.5" x14ac:dyDescent="0.25">
      <c r="A15" s="440"/>
      <c r="B15" s="442"/>
      <c r="C15" s="166" t="s">
        <v>3</v>
      </c>
      <c r="D15" s="166" t="s">
        <v>31</v>
      </c>
      <c r="E15" s="166" t="s">
        <v>155</v>
      </c>
      <c r="F15" s="166" t="s">
        <v>4</v>
      </c>
      <c r="G15" s="166" t="s">
        <v>3</v>
      </c>
      <c r="H15" s="166" t="s">
        <v>31</v>
      </c>
      <c r="I15" s="166" t="s">
        <v>155</v>
      </c>
      <c r="J15" s="166" t="s">
        <v>4</v>
      </c>
      <c r="K15" s="166" t="s">
        <v>3</v>
      </c>
      <c r="L15" s="166" t="s">
        <v>31</v>
      </c>
      <c r="M15" s="166" t="s">
        <v>155</v>
      </c>
      <c r="N15" s="167" t="s">
        <v>4</v>
      </c>
      <c r="O15" s="160" t="s">
        <v>14</v>
      </c>
    </row>
    <row r="16" spans="1:22" ht="18" x14ac:dyDescent="0.25">
      <c r="A16" s="168" t="s">
        <v>209</v>
      </c>
      <c r="B16" s="169"/>
      <c r="C16" s="170">
        <v>0</v>
      </c>
      <c r="D16" s="170">
        <v>0</v>
      </c>
      <c r="E16" s="170">
        <v>0</v>
      </c>
      <c r="F16" s="170">
        <v>0</v>
      </c>
      <c r="G16" s="170">
        <v>0</v>
      </c>
      <c r="H16" s="170">
        <v>0</v>
      </c>
      <c r="I16" s="170">
        <v>0</v>
      </c>
      <c r="J16" s="170">
        <v>0</v>
      </c>
      <c r="K16" s="170">
        <f t="shared" ref="K16:N19" si="0">C8+K8+C16+G16</f>
        <v>0</v>
      </c>
      <c r="L16" s="170">
        <f t="shared" si="0"/>
        <v>0</v>
      </c>
      <c r="M16" s="170">
        <f t="shared" si="0"/>
        <v>0</v>
      </c>
      <c r="N16" s="171">
        <f t="shared" si="0"/>
        <v>0</v>
      </c>
      <c r="O16" s="160" t="s">
        <v>14</v>
      </c>
    </row>
    <row r="17" spans="1:15" ht="18" hidden="1" x14ac:dyDescent="0.25">
      <c r="A17" s="172" t="s">
        <v>10</v>
      </c>
      <c r="B17" s="173"/>
      <c r="C17" s="174">
        <v>0</v>
      </c>
      <c r="D17" s="174">
        <v>0</v>
      </c>
      <c r="E17" s="174">
        <v>0</v>
      </c>
      <c r="F17" s="174">
        <v>0</v>
      </c>
      <c r="G17" s="174">
        <v>0</v>
      </c>
      <c r="H17" s="174">
        <v>0</v>
      </c>
      <c r="I17" s="174">
        <v>0</v>
      </c>
      <c r="J17" s="174">
        <v>0</v>
      </c>
      <c r="K17" s="174">
        <f t="shared" si="0"/>
        <v>0</v>
      </c>
      <c r="L17" s="174">
        <f t="shared" si="0"/>
        <v>0</v>
      </c>
      <c r="M17" s="174">
        <f t="shared" si="0"/>
        <v>0</v>
      </c>
      <c r="N17" s="175">
        <f t="shared" si="0"/>
        <v>0</v>
      </c>
      <c r="O17" s="160" t="s">
        <v>14</v>
      </c>
    </row>
    <row r="18" spans="1:15" ht="18" hidden="1" x14ac:dyDescent="0.25">
      <c r="A18" s="172" t="s">
        <v>11</v>
      </c>
      <c r="B18" s="173"/>
      <c r="C18" s="174">
        <v>0</v>
      </c>
      <c r="D18" s="174">
        <v>0</v>
      </c>
      <c r="E18" s="174">
        <v>0</v>
      </c>
      <c r="F18" s="174">
        <v>0</v>
      </c>
      <c r="G18" s="174">
        <v>0</v>
      </c>
      <c r="H18" s="174">
        <v>0</v>
      </c>
      <c r="I18" s="174">
        <v>0</v>
      </c>
      <c r="J18" s="174">
        <v>0</v>
      </c>
      <c r="K18" s="174">
        <f t="shared" si="0"/>
        <v>0</v>
      </c>
      <c r="L18" s="174">
        <f t="shared" si="0"/>
        <v>0</v>
      </c>
      <c r="M18" s="174">
        <f t="shared" si="0"/>
        <v>0</v>
      </c>
      <c r="N18" s="175">
        <f t="shared" si="0"/>
        <v>0</v>
      </c>
      <c r="O18" s="160" t="s">
        <v>14</v>
      </c>
    </row>
    <row r="19" spans="1:15" ht="18" hidden="1" x14ac:dyDescent="0.25">
      <c r="A19" s="176" t="s">
        <v>24</v>
      </c>
      <c r="B19" s="177"/>
      <c r="C19" s="178">
        <v>0</v>
      </c>
      <c r="D19" s="178">
        <v>0</v>
      </c>
      <c r="E19" s="178">
        <v>0</v>
      </c>
      <c r="F19" s="178">
        <v>0</v>
      </c>
      <c r="G19" s="178">
        <v>0</v>
      </c>
      <c r="H19" s="178">
        <v>0</v>
      </c>
      <c r="I19" s="178">
        <v>0</v>
      </c>
      <c r="J19" s="178">
        <v>0</v>
      </c>
      <c r="K19" s="178">
        <f t="shared" si="0"/>
        <v>0</v>
      </c>
      <c r="L19" s="178">
        <f t="shared" si="0"/>
        <v>0</v>
      </c>
      <c r="M19" s="178">
        <f t="shared" si="0"/>
        <v>0</v>
      </c>
      <c r="N19" s="179">
        <f t="shared" si="0"/>
        <v>0</v>
      </c>
      <c r="O19" s="160" t="s">
        <v>14</v>
      </c>
    </row>
    <row r="20" spans="1:15" ht="18.75" thickBot="1" x14ac:dyDescent="0.3">
      <c r="A20" s="180" t="s">
        <v>29</v>
      </c>
      <c r="B20" s="181"/>
      <c r="C20" s="182">
        <f t="shared" ref="C20:N20" si="1">SUM(C16:C19)</f>
        <v>0</v>
      </c>
      <c r="D20" s="182">
        <f t="shared" si="1"/>
        <v>0</v>
      </c>
      <c r="E20" s="182">
        <f t="shared" si="1"/>
        <v>0</v>
      </c>
      <c r="F20" s="182">
        <f t="shared" si="1"/>
        <v>0</v>
      </c>
      <c r="G20" s="182">
        <f t="shared" si="1"/>
        <v>0</v>
      </c>
      <c r="H20" s="182">
        <f t="shared" si="1"/>
        <v>0</v>
      </c>
      <c r="I20" s="182">
        <f t="shared" si="1"/>
        <v>0</v>
      </c>
      <c r="J20" s="182">
        <f t="shared" si="1"/>
        <v>0</v>
      </c>
      <c r="K20" s="182">
        <f t="shared" si="1"/>
        <v>0</v>
      </c>
      <c r="L20" s="182">
        <f t="shared" si="1"/>
        <v>0</v>
      </c>
      <c r="M20" s="182">
        <f t="shared" si="1"/>
        <v>0</v>
      </c>
      <c r="N20" s="183">
        <f t="shared" si="1"/>
        <v>0</v>
      </c>
      <c r="O20" s="160" t="s">
        <v>14</v>
      </c>
    </row>
    <row r="21" spans="1:15" ht="18.75" thickBot="1" x14ac:dyDescent="0.3">
      <c r="O21" s="160" t="s">
        <v>14</v>
      </c>
    </row>
    <row r="22" spans="1:15" ht="33.75" customHeight="1" x14ac:dyDescent="0.25">
      <c r="A22" s="439" t="s">
        <v>27</v>
      </c>
      <c r="B22" s="441" t="s">
        <v>222</v>
      </c>
      <c r="C22" s="443" t="s">
        <v>213</v>
      </c>
      <c r="D22" s="443"/>
      <c r="E22" s="443"/>
      <c r="F22" s="443"/>
      <c r="K22" s="443" t="s">
        <v>212</v>
      </c>
      <c r="L22" s="443"/>
      <c r="M22" s="443"/>
      <c r="N22" s="444"/>
      <c r="O22" s="160" t="s">
        <v>14</v>
      </c>
    </row>
    <row r="23" spans="1:15" ht="28.5" x14ac:dyDescent="0.25">
      <c r="A23" s="440"/>
      <c r="B23" s="442"/>
      <c r="C23" s="166" t="s">
        <v>3</v>
      </c>
      <c r="D23" s="166" t="s">
        <v>31</v>
      </c>
      <c r="E23" s="166" t="s">
        <v>155</v>
      </c>
      <c r="F23" s="166" t="s">
        <v>4</v>
      </c>
      <c r="K23" s="166" t="s">
        <v>3</v>
      </c>
      <c r="L23" s="166" t="s">
        <v>31</v>
      </c>
      <c r="M23" s="166" t="s">
        <v>155</v>
      </c>
      <c r="N23" s="167" t="s">
        <v>4</v>
      </c>
      <c r="O23" s="160" t="s">
        <v>14</v>
      </c>
    </row>
    <row r="24" spans="1:15" ht="43.5" x14ac:dyDescent="0.25">
      <c r="A24" s="184" t="s">
        <v>211</v>
      </c>
      <c r="B24" s="185" t="s">
        <v>226</v>
      </c>
      <c r="C24" s="186">
        <v>0</v>
      </c>
      <c r="D24" s="187">
        <v>0</v>
      </c>
      <c r="E24" s="187">
        <v>0</v>
      </c>
      <c r="F24" s="188">
        <v>-51888</v>
      </c>
      <c r="G24" s="189"/>
      <c r="H24" s="189"/>
      <c r="I24" s="189"/>
      <c r="J24" s="189"/>
      <c r="K24" s="190">
        <v>0</v>
      </c>
      <c r="L24" s="190">
        <v>0</v>
      </c>
      <c r="M24" s="190">
        <v>0</v>
      </c>
      <c r="N24" s="191">
        <v>-23066</v>
      </c>
      <c r="O24" s="160" t="s">
        <v>14</v>
      </c>
    </row>
    <row r="25" spans="1:15" ht="18" hidden="1" x14ac:dyDescent="0.25">
      <c r="A25" s="176" t="s">
        <v>28</v>
      </c>
      <c r="B25" s="177"/>
      <c r="C25" s="178">
        <v>0</v>
      </c>
      <c r="D25" s="178">
        <v>0</v>
      </c>
      <c r="E25" s="178">
        <v>0</v>
      </c>
      <c r="F25" s="178">
        <v>0</v>
      </c>
      <c r="K25" s="178">
        <v>0</v>
      </c>
      <c r="L25" s="178">
        <v>0</v>
      </c>
      <c r="M25" s="178">
        <v>0</v>
      </c>
      <c r="N25" s="179">
        <v>0</v>
      </c>
      <c r="O25" s="160" t="s">
        <v>14</v>
      </c>
    </row>
    <row r="26" spans="1:15" ht="18.75" thickBot="1" x14ac:dyDescent="0.3">
      <c r="A26" s="180" t="s">
        <v>30</v>
      </c>
      <c r="B26" s="181"/>
      <c r="C26" s="182">
        <f>SUM(C24:C25)</f>
        <v>0</v>
      </c>
      <c r="D26" s="182">
        <f>SUM(D24:D25)</f>
        <v>0</v>
      </c>
      <c r="E26" s="182">
        <f>SUM(E24:E25)</f>
        <v>0</v>
      </c>
      <c r="F26" s="182">
        <f>SUM(F24:F25)</f>
        <v>-51888</v>
      </c>
      <c r="K26" s="182">
        <f>SUM(K24:K25)</f>
        <v>0</v>
      </c>
      <c r="L26" s="182">
        <f>SUM(L24:L25)</f>
        <v>0</v>
      </c>
      <c r="M26" s="182">
        <f>SUM(M24:M25)</f>
        <v>0</v>
      </c>
      <c r="N26" s="183">
        <f>SUM(N24:N25)</f>
        <v>-23066</v>
      </c>
      <c r="O26" s="160" t="s">
        <v>14</v>
      </c>
    </row>
    <row r="27" spans="1:15" ht="18.75" thickBot="1" x14ac:dyDescent="0.3">
      <c r="O27" s="160" t="s">
        <v>14</v>
      </c>
    </row>
    <row r="28" spans="1:15" ht="33.75" customHeight="1" x14ac:dyDescent="0.25">
      <c r="A28" s="439" t="s">
        <v>27</v>
      </c>
      <c r="B28" s="441" t="s">
        <v>222</v>
      </c>
      <c r="C28" s="443" t="s">
        <v>274</v>
      </c>
      <c r="D28" s="443"/>
      <c r="E28" s="443"/>
      <c r="F28" s="443"/>
      <c r="G28" s="443" t="s">
        <v>16</v>
      </c>
      <c r="H28" s="443"/>
      <c r="I28" s="443"/>
      <c r="J28" s="443"/>
      <c r="K28" s="443" t="s">
        <v>26</v>
      </c>
      <c r="L28" s="443"/>
      <c r="M28" s="443"/>
      <c r="N28" s="444"/>
      <c r="O28" s="160" t="s">
        <v>14</v>
      </c>
    </row>
    <row r="29" spans="1:15" ht="28.5" x14ac:dyDescent="0.25">
      <c r="A29" s="440"/>
      <c r="B29" s="442"/>
      <c r="C29" s="166" t="s">
        <v>3</v>
      </c>
      <c r="D29" s="166" t="s">
        <v>31</v>
      </c>
      <c r="E29" s="166" t="s">
        <v>155</v>
      </c>
      <c r="F29" s="166" t="s">
        <v>4</v>
      </c>
      <c r="G29" s="166" t="s">
        <v>3</v>
      </c>
      <c r="H29" s="166" t="s">
        <v>31</v>
      </c>
      <c r="I29" s="166" t="s">
        <v>155</v>
      </c>
      <c r="J29" s="166" t="s">
        <v>4</v>
      </c>
      <c r="K29" s="166" t="s">
        <v>3</v>
      </c>
      <c r="L29" s="166" t="s">
        <v>31</v>
      </c>
      <c r="M29" s="166" t="s">
        <v>155</v>
      </c>
      <c r="N29" s="167" t="s">
        <v>4</v>
      </c>
      <c r="O29" s="160" t="s">
        <v>14</v>
      </c>
    </row>
    <row r="30" spans="1:15" ht="43.5" x14ac:dyDescent="0.25">
      <c r="A30" s="184" t="s">
        <v>211</v>
      </c>
      <c r="B30" s="185" t="s">
        <v>227</v>
      </c>
      <c r="C30" s="190">
        <v>0</v>
      </c>
      <c r="D30" s="190">
        <v>0</v>
      </c>
      <c r="E30" s="190">
        <v>0</v>
      </c>
      <c r="F30" s="188">
        <v>-206</v>
      </c>
      <c r="G30" s="192">
        <v>0</v>
      </c>
      <c r="H30" s="192">
        <v>0</v>
      </c>
      <c r="I30" s="192">
        <v>0</v>
      </c>
      <c r="J30" s="192">
        <v>0</v>
      </c>
      <c r="K30" s="192">
        <f t="shared" ref="K30:N31" si="2">C24+K24+C30+G30</f>
        <v>0</v>
      </c>
      <c r="L30" s="192">
        <f t="shared" si="2"/>
        <v>0</v>
      </c>
      <c r="M30" s="192">
        <f t="shared" si="2"/>
        <v>0</v>
      </c>
      <c r="N30" s="193">
        <f t="shared" si="2"/>
        <v>-75160</v>
      </c>
      <c r="O30" s="160" t="s">
        <v>14</v>
      </c>
    </row>
    <row r="31" spans="1:15" ht="18" hidden="1" x14ac:dyDescent="0.25">
      <c r="A31" s="176" t="s">
        <v>28</v>
      </c>
      <c r="B31" s="177"/>
      <c r="C31" s="178">
        <v>0</v>
      </c>
      <c r="D31" s="178">
        <v>0</v>
      </c>
      <c r="E31" s="178">
        <v>0</v>
      </c>
      <c r="F31" s="178">
        <v>0</v>
      </c>
      <c r="G31" s="178">
        <v>0</v>
      </c>
      <c r="H31" s="178">
        <v>0</v>
      </c>
      <c r="I31" s="178">
        <v>0</v>
      </c>
      <c r="J31" s="178">
        <v>0</v>
      </c>
      <c r="K31" s="178">
        <f t="shared" si="2"/>
        <v>0</v>
      </c>
      <c r="L31" s="178">
        <f t="shared" si="2"/>
        <v>0</v>
      </c>
      <c r="M31" s="178">
        <f t="shared" si="2"/>
        <v>0</v>
      </c>
      <c r="N31" s="179">
        <f t="shared" si="2"/>
        <v>0</v>
      </c>
      <c r="O31" s="160" t="s">
        <v>14</v>
      </c>
    </row>
    <row r="32" spans="1:15" ht="18.75" thickBot="1" x14ac:dyDescent="0.3">
      <c r="A32" s="180" t="s">
        <v>30</v>
      </c>
      <c r="B32" s="181"/>
      <c r="C32" s="182">
        <f t="shared" ref="C32:N32" si="3">SUM(C30:C31)</f>
        <v>0</v>
      </c>
      <c r="D32" s="182">
        <f t="shared" si="3"/>
        <v>0</v>
      </c>
      <c r="E32" s="182">
        <f t="shared" si="3"/>
        <v>0</v>
      </c>
      <c r="F32" s="182">
        <f t="shared" si="3"/>
        <v>-206</v>
      </c>
      <c r="G32" s="182">
        <f t="shared" si="3"/>
        <v>0</v>
      </c>
      <c r="H32" s="182">
        <f t="shared" si="3"/>
        <v>0</v>
      </c>
      <c r="I32" s="182">
        <f t="shared" si="3"/>
        <v>0</v>
      </c>
      <c r="J32" s="182">
        <f t="shared" si="3"/>
        <v>0</v>
      </c>
      <c r="K32" s="182">
        <f t="shared" si="3"/>
        <v>0</v>
      </c>
      <c r="L32" s="182">
        <f t="shared" si="3"/>
        <v>0</v>
      </c>
      <c r="M32" s="182">
        <f t="shared" si="3"/>
        <v>0</v>
      </c>
      <c r="N32" s="183">
        <f t="shared" si="3"/>
        <v>-75160</v>
      </c>
      <c r="O32" s="160" t="s">
        <v>14</v>
      </c>
    </row>
    <row r="33" spans="1:15" ht="18" x14ac:dyDescent="0.25">
      <c r="O33" s="160" t="s">
        <v>14</v>
      </c>
    </row>
    <row r="34" spans="1:15" ht="27.75" customHeight="1" x14ac:dyDescent="0.2">
      <c r="A34" s="445"/>
      <c r="B34" s="445"/>
      <c r="C34" s="445"/>
      <c r="D34" s="445"/>
      <c r="E34" s="445"/>
      <c r="F34" s="445"/>
      <c r="G34" s="445"/>
      <c r="H34" s="445"/>
      <c r="I34" s="445"/>
      <c r="J34" s="445"/>
      <c r="K34" s="445"/>
      <c r="L34" s="445"/>
      <c r="M34" s="445"/>
      <c r="N34" s="445"/>
      <c r="O34" s="194" t="s">
        <v>15</v>
      </c>
    </row>
  </sheetData>
  <mergeCells count="24">
    <mergeCell ref="A6:A7"/>
    <mergeCell ref="B6:B7"/>
    <mergeCell ref="C6:F6"/>
    <mergeCell ref="K6:N6"/>
    <mergeCell ref="A14:A15"/>
    <mergeCell ref="B14:B15"/>
    <mergeCell ref="C14:F14"/>
    <mergeCell ref="G14:J14"/>
    <mergeCell ref="K14:N14"/>
    <mergeCell ref="A22:A23"/>
    <mergeCell ref="B22:B23"/>
    <mergeCell ref="C22:F22"/>
    <mergeCell ref="K22:N22"/>
    <mergeCell ref="A34:N34"/>
    <mergeCell ref="A28:A29"/>
    <mergeCell ref="B28:B29"/>
    <mergeCell ref="C28:F28"/>
    <mergeCell ref="G28:J28"/>
    <mergeCell ref="K28:N28"/>
    <mergeCell ref="A1:N1"/>
    <mergeCell ref="A2:N2"/>
    <mergeCell ref="A3:N3"/>
    <mergeCell ref="A4:N4"/>
    <mergeCell ref="A5:N5"/>
  </mergeCells>
  <printOptions horizontalCentered="1"/>
  <pageMargins left="0.7" right="0.7" top="1.1000000000000001" bottom="0.8" header="0.8" footer="0.6"/>
  <pageSetup scale="76" orientation="landscape" r:id="rId1"/>
  <headerFooter>
    <oddHeader xml:space="preserve">&amp;L&amp;"Arial,Bold"&amp;12C. Program Changes by Decision Unit
</oddHeader>
    <oddFooter>&amp;C&amp;"Arial,Regular"Exhibit C - Program Changes by Decision Unit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topLeftCell="A10" zoomScale="80" zoomScaleNormal="100" zoomScaleSheetLayoutView="80" workbookViewId="0">
      <selection activeCell="A7" sqref="A7:B8"/>
    </sheetView>
  </sheetViews>
  <sheetFormatPr defaultRowHeight="14.25" x14ac:dyDescent="0.2"/>
  <cols>
    <col min="1" max="1" width="7.42578125" style="389" bestFit="1" customWidth="1"/>
    <col min="2" max="2" width="72.42578125" style="389" bestFit="1" customWidth="1"/>
    <col min="3" max="3" width="7.85546875" style="389" bestFit="1" customWidth="1"/>
    <col min="4" max="4" width="15.140625" style="389" bestFit="1" customWidth="1"/>
    <col min="5" max="5" width="7.85546875" style="389" bestFit="1" customWidth="1"/>
    <col min="6" max="6" width="15.140625" style="389" bestFit="1" customWidth="1"/>
    <col min="7" max="7" width="7.85546875" style="389" bestFit="1" customWidth="1"/>
    <col min="8" max="8" width="15.140625" style="389" bestFit="1" customWidth="1"/>
    <col min="9" max="9" width="7.85546875" style="389" bestFit="1" customWidth="1"/>
    <col min="10" max="10" width="15.140625" style="389" bestFit="1" customWidth="1"/>
    <col min="11" max="11" width="7.85546875" style="389" bestFit="1" customWidth="1"/>
    <col min="12" max="12" width="15.140625" style="389" bestFit="1" customWidth="1"/>
    <col min="13" max="13" width="7.85546875" style="389" bestFit="1" customWidth="1"/>
    <col min="14" max="14" width="15.140625" style="389" bestFit="1" customWidth="1"/>
    <col min="15" max="15" width="14" style="4" bestFit="1" customWidth="1"/>
    <col min="16" max="16" width="4.5703125" style="389" customWidth="1"/>
    <col min="17" max="18" width="8.28515625" style="389" customWidth="1"/>
    <col min="19" max="19" width="12.7109375" style="389" customWidth="1"/>
    <col min="20" max="21" width="8.28515625" style="389" customWidth="1"/>
    <col min="22" max="22" width="12.7109375" style="389" customWidth="1"/>
    <col min="23" max="16384" width="9.140625" style="389"/>
  </cols>
  <sheetData>
    <row r="1" spans="1:22" ht="18" x14ac:dyDescent="0.25">
      <c r="A1" s="423" t="s">
        <v>32</v>
      </c>
      <c r="B1" s="423"/>
      <c r="C1" s="423"/>
      <c r="D1" s="423"/>
      <c r="E1" s="423"/>
      <c r="F1" s="423"/>
      <c r="G1" s="423"/>
      <c r="H1" s="423"/>
      <c r="I1" s="423"/>
      <c r="J1" s="423"/>
      <c r="K1" s="423"/>
      <c r="L1" s="423"/>
      <c r="M1" s="423"/>
      <c r="N1" s="423"/>
      <c r="O1" s="39" t="s">
        <v>14</v>
      </c>
      <c r="P1" s="6"/>
      <c r="Q1" s="6"/>
      <c r="R1" s="6"/>
      <c r="S1" s="6"/>
      <c r="T1" s="6"/>
      <c r="U1" s="6"/>
      <c r="V1" s="6"/>
    </row>
    <row r="2" spans="1:22" ht="15" x14ac:dyDescent="0.2">
      <c r="A2" s="424" t="s">
        <v>208</v>
      </c>
      <c r="B2" s="424"/>
      <c r="C2" s="424"/>
      <c r="D2" s="424"/>
      <c r="E2" s="424"/>
      <c r="F2" s="424"/>
      <c r="G2" s="424"/>
      <c r="H2" s="424"/>
      <c r="I2" s="424"/>
      <c r="J2" s="424"/>
      <c r="K2" s="424"/>
      <c r="L2" s="424"/>
      <c r="M2" s="424"/>
      <c r="N2" s="424"/>
      <c r="O2" s="39" t="s">
        <v>14</v>
      </c>
      <c r="P2" s="7"/>
      <c r="Q2" s="7"/>
      <c r="R2" s="7"/>
      <c r="S2" s="7"/>
      <c r="T2" s="7"/>
      <c r="U2" s="7"/>
      <c r="V2" s="7"/>
    </row>
    <row r="3" spans="1:22" x14ac:dyDescent="0.2">
      <c r="A3" s="420" t="s">
        <v>1</v>
      </c>
      <c r="B3" s="420"/>
      <c r="C3" s="420"/>
      <c r="D3" s="420"/>
      <c r="E3" s="420"/>
      <c r="F3" s="420"/>
      <c r="G3" s="420"/>
      <c r="H3" s="420"/>
      <c r="I3" s="420"/>
      <c r="J3" s="420"/>
      <c r="K3" s="420"/>
      <c r="L3" s="420"/>
      <c r="M3" s="420"/>
      <c r="N3" s="420"/>
      <c r="O3" s="39" t="s">
        <v>14</v>
      </c>
      <c r="P3" s="112"/>
      <c r="Q3" s="112"/>
      <c r="R3" s="112"/>
      <c r="S3" s="112"/>
      <c r="T3" s="112"/>
      <c r="U3" s="112"/>
      <c r="V3" s="112"/>
    </row>
    <row r="4" spans="1:22" x14ac:dyDescent="0.2">
      <c r="A4" s="425" t="s">
        <v>2</v>
      </c>
      <c r="B4" s="425"/>
      <c r="C4" s="425"/>
      <c r="D4" s="425"/>
      <c r="E4" s="425"/>
      <c r="F4" s="425"/>
      <c r="G4" s="425"/>
      <c r="H4" s="425"/>
      <c r="I4" s="425"/>
      <c r="J4" s="425"/>
      <c r="K4" s="425"/>
      <c r="L4" s="425"/>
      <c r="M4" s="425"/>
      <c r="N4" s="425"/>
      <c r="O4" s="39" t="s">
        <v>14</v>
      </c>
      <c r="P4" s="111"/>
      <c r="Q4" s="111"/>
      <c r="R4" s="111"/>
      <c r="S4" s="111"/>
      <c r="T4" s="111"/>
      <c r="U4" s="111"/>
      <c r="V4" s="111"/>
    </row>
    <row r="5" spans="1:22" x14ac:dyDescent="0.2">
      <c r="A5" s="420"/>
      <c r="B5" s="420"/>
      <c r="C5" s="420"/>
      <c r="D5" s="420"/>
      <c r="E5" s="420"/>
      <c r="F5" s="420"/>
      <c r="G5" s="420"/>
      <c r="H5" s="420"/>
      <c r="I5" s="420"/>
      <c r="J5" s="420"/>
      <c r="K5" s="420"/>
      <c r="L5" s="420"/>
      <c r="M5" s="420"/>
      <c r="N5" s="420"/>
      <c r="O5" s="39" t="s">
        <v>14</v>
      </c>
      <c r="P5" s="111"/>
      <c r="Q5" s="111"/>
      <c r="R5" s="111"/>
      <c r="S5" s="111"/>
      <c r="T5" s="111"/>
      <c r="U5" s="111"/>
      <c r="V5" s="111"/>
    </row>
    <row r="6" spans="1:22" ht="15" thickBot="1" x14ac:dyDescent="0.25">
      <c r="A6" s="454"/>
      <c r="B6" s="454"/>
      <c r="C6" s="454"/>
      <c r="D6" s="454"/>
      <c r="E6" s="454"/>
      <c r="F6" s="454"/>
      <c r="G6" s="454"/>
      <c r="H6" s="454"/>
      <c r="I6" s="454"/>
      <c r="J6" s="454"/>
      <c r="K6" s="454"/>
      <c r="L6" s="454"/>
      <c r="M6" s="454"/>
      <c r="N6" s="454"/>
      <c r="O6" s="39" t="s">
        <v>14</v>
      </c>
      <c r="P6" s="111"/>
      <c r="Q6" s="111"/>
      <c r="R6" s="111"/>
      <c r="S6" s="111"/>
      <c r="T6" s="111"/>
      <c r="U6" s="111"/>
      <c r="V6" s="111"/>
    </row>
    <row r="7" spans="1:22" ht="46.5" customHeight="1" x14ac:dyDescent="0.2">
      <c r="A7" s="450" t="s">
        <v>33</v>
      </c>
      <c r="B7" s="451"/>
      <c r="C7" s="429" t="s">
        <v>170</v>
      </c>
      <c r="D7" s="429"/>
      <c r="E7" s="429" t="s">
        <v>203</v>
      </c>
      <c r="F7" s="429"/>
      <c r="G7" s="429" t="s">
        <v>167</v>
      </c>
      <c r="H7" s="429"/>
      <c r="I7" s="429" t="s">
        <v>172</v>
      </c>
      <c r="J7" s="429"/>
      <c r="K7" s="429" t="s">
        <v>173</v>
      </c>
      <c r="L7" s="429"/>
      <c r="M7" s="429" t="s">
        <v>168</v>
      </c>
      <c r="N7" s="430"/>
      <c r="O7" s="39" t="s">
        <v>14</v>
      </c>
    </row>
    <row r="8" spans="1:22" ht="42.75" x14ac:dyDescent="0.2">
      <c r="A8" s="452"/>
      <c r="B8" s="453"/>
      <c r="C8" s="156" t="s">
        <v>35</v>
      </c>
      <c r="D8" s="156" t="s">
        <v>34</v>
      </c>
      <c r="E8" s="156" t="s">
        <v>35</v>
      </c>
      <c r="F8" s="156" t="s">
        <v>34</v>
      </c>
      <c r="G8" s="156" t="s">
        <v>35</v>
      </c>
      <c r="H8" s="156" t="s">
        <v>34</v>
      </c>
      <c r="I8" s="156" t="s">
        <v>35</v>
      </c>
      <c r="J8" s="156" t="s">
        <v>34</v>
      </c>
      <c r="K8" s="156" t="s">
        <v>35</v>
      </c>
      <c r="L8" s="156" t="s">
        <v>34</v>
      </c>
      <c r="M8" s="156" t="s">
        <v>35</v>
      </c>
      <c r="N8" s="155" t="s">
        <v>34</v>
      </c>
      <c r="O8" s="39" t="s">
        <v>14</v>
      </c>
    </row>
    <row r="9" spans="1:22" ht="45" x14ac:dyDescent="0.2">
      <c r="A9" s="11" t="s">
        <v>36</v>
      </c>
      <c r="B9" s="14" t="s">
        <v>38</v>
      </c>
      <c r="C9" s="195"/>
      <c r="D9" s="195"/>
      <c r="E9" s="195"/>
      <c r="F9" s="195"/>
      <c r="G9" s="195"/>
      <c r="H9" s="195"/>
      <c r="I9" s="195"/>
      <c r="J9" s="195"/>
      <c r="K9" s="195"/>
      <c r="L9" s="195"/>
      <c r="M9" s="195"/>
      <c r="N9" s="196"/>
      <c r="O9" s="39" t="s">
        <v>14</v>
      </c>
    </row>
    <row r="10" spans="1:22" ht="57" x14ac:dyDescent="0.2">
      <c r="A10" s="197">
        <v>1.1000000000000001</v>
      </c>
      <c r="B10" s="124" t="s">
        <v>185</v>
      </c>
      <c r="C10" s="103">
        <v>302</v>
      </c>
      <c r="D10" s="198">
        <v>78383</v>
      </c>
      <c r="E10" s="103">
        <v>287</v>
      </c>
      <c r="F10" s="103">
        <v>84394</v>
      </c>
      <c r="G10" s="103">
        <v>258</v>
      </c>
      <c r="H10" s="103">
        <v>87423</v>
      </c>
      <c r="I10" s="103">
        <v>0</v>
      </c>
      <c r="J10" s="103">
        <v>0</v>
      </c>
      <c r="K10" s="103">
        <v>0</v>
      </c>
      <c r="L10" s="103">
        <v>-3030</v>
      </c>
      <c r="M10" s="103">
        <v>258</v>
      </c>
      <c r="N10" s="100">
        <v>84394</v>
      </c>
      <c r="O10" s="39" t="s">
        <v>14</v>
      </c>
    </row>
    <row r="11" spans="1:22" x14ac:dyDescent="0.2">
      <c r="A11" s="197">
        <v>1.2</v>
      </c>
      <c r="B11" s="199" t="s">
        <v>37</v>
      </c>
      <c r="C11" s="103">
        <v>0</v>
      </c>
      <c r="D11" s="103">
        <v>0</v>
      </c>
      <c r="E11" s="103">
        <v>0</v>
      </c>
      <c r="F11" s="103">
        <v>0</v>
      </c>
      <c r="G11" s="103">
        <v>0</v>
      </c>
      <c r="H11" s="103">
        <v>0</v>
      </c>
      <c r="I11" s="103">
        <v>0</v>
      </c>
      <c r="J11" s="103">
        <v>0</v>
      </c>
      <c r="K11" s="103">
        <v>0</v>
      </c>
      <c r="L11" s="103">
        <v>0</v>
      </c>
      <c r="M11" s="103">
        <f t="shared" ref="M11:N13" si="0">G11+I11+K11</f>
        <v>0</v>
      </c>
      <c r="N11" s="100">
        <f t="shared" si="0"/>
        <v>0</v>
      </c>
      <c r="O11" s="39" t="s">
        <v>14</v>
      </c>
    </row>
    <row r="12" spans="1:22" ht="57" x14ac:dyDescent="0.2">
      <c r="A12" s="197">
        <v>1.3</v>
      </c>
      <c r="B12" s="124" t="s">
        <v>186</v>
      </c>
      <c r="C12" s="103">
        <v>0</v>
      </c>
      <c r="D12" s="103">
        <v>0</v>
      </c>
      <c r="E12" s="103">
        <v>0</v>
      </c>
      <c r="F12" s="103">
        <v>0</v>
      </c>
      <c r="G12" s="103">
        <v>0</v>
      </c>
      <c r="H12" s="103">
        <v>0</v>
      </c>
      <c r="I12" s="103">
        <v>0</v>
      </c>
      <c r="J12" s="103">
        <v>0</v>
      </c>
      <c r="K12" s="103">
        <v>0</v>
      </c>
      <c r="L12" s="103">
        <v>0</v>
      </c>
      <c r="M12" s="103">
        <f t="shared" si="0"/>
        <v>0</v>
      </c>
      <c r="N12" s="100">
        <f t="shared" si="0"/>
        <v>0</v>
      </c>
      <c r="O12" s="39" t="s">
        <v>14</v>
      </c>
    </row>
    <row r="13" spans="1:22" ht="45" customHeight="1" x14ac:dyDescent="0.2">
      <c r="A13" s="200">
        <v>1.4</v>
      </c>
      <c r="B13" s="125" t="s">
        <v>187</v>
      </c>
      <c r="C13" s="103">
        <v>0</v>
      </c>
      <c r="D13" s="103">
        <v>0</v>
      </c>
      <c r="E13" s="103">
        <v>0</v>
      </c>
      <c r="F13" s="103">
        <v>0</v>
      </c>
      <c r="G13" s="103">
        <v>0</v>
      </c>
      <c r="H13" s="103">
        <v>0</v>
      </c>
      <c r="I13" s="103">
        <v>0</v>
      </c>
      <c r="J13" s="103">
        <v>0</v>
      </c>
      <c r="K13" s="103">
        <v>0</v>
      </c>
      <c r="L13" s="103">
        <v>0</v>
      </c>
      <c r="M13" s="103">
        <f t="shared" si="0"/>
        <v>0</v>
      </c>
      <c r="N13" s="100">
        <f t="shared" si="0"/>
        <v>0</v>
      </c>
      <c r="O13" s="39" t="s">
        <v>14</v>
      </c>
    </row>
    <row r="14" spans="1:22" ht="15" x14ac:dyDescent="0.25">
      <c r="A14" s="201"/>
      <c r="B14" s="15" t="s">
        <v>42</v>
      </c>
      <c r="C14" s="9">
        <f t="shared" ref="C14:N14" si="1">SUM(C10:C13)</f>
        <v>302</v>
      </c>
      <c r="D14" s="9">
        <f t="shared" si="1"/>
        <v>78383</v>
      </c>
      <c r="E14" s="9">
        <f t="shared" si="1"/>
        <v>287</v>
      </c>
      <c r="F14" s="9">
        <f t="shared" si="1"/>
        <v>84394</v>
      </c>
      <c r="G14" s="9">
        <f t="shared" si="1"/>
        <v>258</v>
      </c>
      <c r="H14" s="9">
        <f t="shared" si="1"/>
        <v>87423</v>
      </c>
      <c r="I14" s="9">
        <f t="shared" si="1"/>
        <v>0</v>
      </c>
      <c r="J14" s="9">
        <f t="shared" si="1"/>
        <v>0</v>
      </c>
      <c r="K14" s="9">
        <f t="shared" si="1"/>
        <v>0</v>
      </c>
      <c r="L14" s="9">
        <f t="shared" si="1"/>
        <v>-3030</v>
      </c>
      <c r="M14" s="9">
        <f t="shared" si="1"/>
        <v>258</v>
      </c>
      <c r="N14" s="10">
        <f t="shared" si="1"/>
        <v>84394</v>
      </c>
      <c r="O14" s="39" t="s">
        <v>14</v>
      </c>
    </row>
    <row r="15" spans="1:22" ht="30" x14ac:dyDescent="0.2">
      <c r="A15" s="11" t="s">
        <v>39</v>
      </c>
      <c r="B15" s="14" t="s">
        <v>40</v>
      </c>
      <c r="C15" s="195"/>
      <c r="D15" s="195"/>
      <c r="E15" s="195"/>
      <c r="F15" s="195"/>
      <c r="G15" s="195"/>
      <c r="H15" s="195"/>
      <c r="I15" s="195"/>
      <c r="J15" s="195"/>
      <c r="K15" s="195"/>
      <c r="L15" s="195"/>
      <c r="M15" s="195"/>
      <c r="N15" s="196"/>
      <c r="O15" s="39" t="s">
        <v>14</v>
      </c>
    </row>
    <row r="16" spans="1:22" ht="57" x14ac:dyDescent="0.2">
      <c r="A16" s="197">
        <v>2.1</v>
      </c>
      <c r="B16" s="124" t="s">
        <v>188</v>
      </c>
      <c r="C16" s="103">
        <v>0</v>
      </c>
      <c r="D16" s="103">
        <v>0</v>
      </c>
      <c r="E16" s="103">
        <v>0</v>
      </c>
      <c r="F16" s="103">
        <v>0</v>
      </c>
      <c r="G16" s="103">
        <v>0</v>
      </c>
      <c r="H16" s="103">
        <v>0</v>
      </c>
      <c r="I16" s="103">
        <v>0</v>
      </c>
      <c r="J16" s="103">
        <v>0</v>
      </c>
      <c r="K16" s="103">
        <v>0</v>
      </c>
      <c r="L16" s="103">
        <v>0</v>
      </c>
      <c r="M16" s="103">
        <f>G16+I16+K16</f>
        <v>0</v>
      </c>
      <c r="N16" s="100">
        <f>H16+J16+L16</f>
        <v>0</v>
      </c>
      <c r="O16" s="39" t="s">
        <v>14</v>
      </c>
    </row>
    <row r="17" spans="1:15" ht="48.75" customHeight="1" x14ac:dyDescent="0.2">
      <c r="A17" s="197">
        <v>2.2000000000000002</v>
      </c>
      <c r="B17" s="124" t="s">
        <v>189</v>
      </c>
      <c r="C17" s="103">
        <v>0</v>
      </c>
      <c r="D17" s="103">
        <v>0</v>
      </c>
      <c r="E17" s="103">
        <v>0</v>
      </c>
      <c r="F17" s="103">
        <v>0</v>
      </c>
      <c r="G17" s="103">
        <v>0</v>
      </c>
      <c r="H17" s="103">
        <v>0</v>
      </c>
      <c r="I17" s="103">
        <v>0</v>
      </c>
      <c r="J17" s="103">
        <v>0</v>
      </c>
      <c r="K17" s="103">
        <v>0</v>
      </c>
      <c r="L17" s="103">
        <v>0</v>
      </c>
      <c r="M17" s="103">
        <f>G17+I17+K17</f>
        <v>0</v>
      </c>
      <c r="N17" s="100">
        <f>H17+J17+L17</f>
        <v>0</v>
      </c>
      <c r="O17" s="39" t="s">
        <v>14</v>
      </c>
    </row>
    <row r="18" spans="1:15" ht="42.75" x14ac:dyDescent="0.2">
      <c r="A18" s="197">
        <v>2.2999999999999998</v>
      </c>
      <c r="B18" s="124" t="s">
        <v>190</v>
      </c>
      <c r="C18" s="103">
        <v>7855</v>
      </c>
      <c r="D18" s="103">
        <v>1828891</v>
      </c>
      <c r="E18" s="103">
        <v>7598</v>
      </c>
      <c r="F18" s="103">
        <v>1933606</v>
      </c>
      <c r="G18" s="103">
        <v>7608</v>
      </c>
      <c r="H18" s="103">
        <v>2005737</v>
      </c>
      <c r="I18" s="103">
        <v>0</v>
      </c>
      <c r="J18" s="103">
        <v>0</v>
      </c>
      <c r="K18" s="103">
        <v>0</v>
      </c>
      <c r="L18" s="103">
        <v>-72130</v>
      </c>
      <c r="M18" s="103">
        <v>7608</v>
      </c>
      <c r="N18" s="100">
        <v>1933606</v>
      </c>
      <c r="O18" s="39" t="s">
        <v>14</v>
      </c>
    </row>
    <row r="19" spans="1:15" ht="28.5" x14ac:dyDescent="0.2">
      <c r="A19" s="197">
        <v>2.4</v>
      </c>
      <c r="B19" s="124" t="s">
        <v>191</v>
      </c>
      <c r="C19" s="103">
        <v>0</v>
      </c>
      <c r="D19" s="103">
        <v>0</v>
      </c>
      <c r="E19" s="103">
        <v>0</v>
      </c>
      <c r="F19" s="103">
        <v>0</v>
      </c>
      <c r="G19" s="103">
        <v>0</v>
      </c>
      <c r="H19" s="103">
        <v>0</v>
      </c>
      <c r="I19" s="103">
        <v>0</v>
      </c>
      <c r="J19" s="103">
        <v>0</v>
      </c>
      <c r="K19" s="103">
        <v>0</v>
      </c>
      <c r="L19" s="103">
        <v>0</v>
      </c>
      <c r="M19" s="103">
        <f t="shared" ref="M19:N21" si="2">G19+I19+K19</f>
        <v>0</v>
      </c>
      <c r="N19" s="100">
        <f t="shared" si="2"/>
        <v>0</v>
      </c>
      <c r="O19" s="39" t="s">
        <v>14</v>
      </c>
    </row>
    <row r="20" spans="1:15" ht="28.5" x14ac:dyDescent="0.2">
      <c r="A20" s="197">
        <v>2.5</v>
      </c>
      <c r="B20" s="124" t="s">
        <v>192</v>
      </c>
      <c r="C20" s="103">
        <v>0</v>
      </c>
      <c r="D20" s="103">
        <v>0</v>
      </c>
      <c r="E20" s="103">
        <v>0</v>
      </c>
      <c r="F20" s="103">
        <v>0</v>
      </c>
      <c r="G20" s="103">
        <v>0</v>
      </c>
      <c r="H20" s="103">
        <v>0</v>
      </c>
      <c r="I20" s="103">
        <v>0</v>
      </c>
      <c r="J20" s="103">
        <v>0</v>
      </c>
      <c r="K20" s="103">
        <v>0</v>
      </c>
      <c r="L20" s="103">
        <v>0</v>
      </c>
      <c r="M20" s="103">
        <f t="shared" si="2"/>
        <v>0</v>
      </c>
      <c r="N20" s="100">
        <f t="shared" si="2"/>
        <v>0</v>
      </c>
      <c r="O20" s="39" t="s">
        <v>14</v>
      </c>
    </row>
    <row r="21" spans="1:15" ht="28.5" x14ac:dyDescent="0.2">
      <c r="A21" s="197">
        <v>2.6</v>
      </c>
      <c r="B21" s="124" t="s">
        <v>193</v>
      </c>
      <c r="C21" s="103">
        <v>0</v>
      </c>
      <c r="D21" s="103">
        <v>0</v>
      </c>
      <c r="E21" s="103">
        <v>0</v>
      </c>
      <c r="F21" s="103">
        <v>0</v>
      </c>
      <c r="G21" s="103">
        <v>0</v>
      </c>
      <c r="H21" s="103">
        <v>0</v>
      </c>
      <c r="I21" s="103">
        <v>0</v>
      </c>
      <c r="J21" s="103">
        <v>0</v>
      </c>
      <c r="K21" s="103">
        <v>0</v>
      </c>
      <c r="L21" s="103">
        <v>0</v>
      </c>
      <c r="M21" s="103">
        <f t="shared" si="2"/>
        <v>0</v>
      </c>
      <c r="N21" s="100">
        <f t="shared" si="2"/>
        <v>0</v>
      </c>
      <c r="O21" s="39" t="s">
        <v>14</v>
      </c>
    </row>
    <row r="22" spans="1:15" ht="15" x14ac:dyDescent="0.25">
      <c r="A22" s="201"/>
      <c r="B22" s="15" t="s">
        <v>41</v>
      </c>
      <c r="C22" s="9">
        <f t="shared" ref="C22:N22" si="3">SUM(C16:C21)</f>
        <v>7855</v>
      </c>
      <c r="D22" s="9">
        <f t="shared" si="3"/>
        <v>1828891</v>
      </c>
      <c r="E22" s="9">
        <f t="shared" si="3"/>
        <v>7598</v>
      </c>
      <c r="F22" s="9">
        <f t="shared" si="3"/>
        <v>1933606</v>
      </c>
      <c r="G22" s="9">
        <f t="shared" si="3"/>
        <v>7608</v>
      </c>
      <c r="H22" s="9">
        <f t="shared" si="3"/>
        <v>2005737</v>
      </c>
      <c r="I22" s="9">
        <f t="shared" si="3"/>
        <v>0</v>
      </c>
      <c r="J22" s="9">
        <f t="shared" si="3"/>
        <v>0</v>
      </c>
      <c r="K22" s="9">
        <f t="shared" si="3"/>
        <v>0</v>
      </c>
      <c r="L22" s="9">
        <f t="shared" si="3"/>
        <v>-72130</v>
      </c>
      <c r="M22" s="9">
        <f t="shared" si="3"/>
        <v>7608</v>
      </c>
      <c r="N22" s="10">
        <f t="shared" si="3"/>
        <v>1933606</v>
      </c>
      <c r="O22" s="39" t="s">
        <v>14</v>
      </c>
    </row>
    <row r="23" spans="1:15" ht="15.75" thickBot="1" x14ac:dyDescent="0.3">
      <c r="A23" s="202"/>
      <c r="B23" s="12" t="s">
        <v>43</v>
      </c>
      <c r="C23" s="13">
        <f t="shared" ref="C23:N23" si="4">C22+C14</f>
        <v>8157</v>
      </c>
      <c r="D23" s="13">
        <f t="shared" si="4"/>
        <v>1907274</v>
      </c>
      <c r="E23" s="13">
        <f t="shared" si="4"/>
        <v>7885</v>
      </c>
      <c r="F23" s="13">
        <f t="shared" si="4"/>
        <v>2018000</v>
      </c>
      <c r="G23" s="13">
        <f t="shared" si="4"/>
        <v>7866</v>
      </c>
      <c r="H23" s="13">
        <f t="shared" si="4"/>
        <v>2093160</v>
      </c>
      <c r="I23" s="13">
        <f t="shared" si="4"/>
        <v>0</v>
      </c>
      <c r="J23" s="13">
        <f t="shared" si="4"/>
        <v>0</v>
      </c>
      <c r="K23" s="13">
        <f t="shared" si="4"/>
        <v>0</v>
      </c>
      <c r="L23" s="13">
        <f t="shared" si="4"/>
        <v>-75160</v>
      </c>
      <c r="M23" s="13">
        <f t="shared" si="4"/>
        <v>7866</v>
      </c>
      <c r="N23" s="85">
        <f t="shared" si="4"/>
        <v>2018000</v>
      </c>
      <c r="O23" s="39" t="s">
        <v>14</v>
      </c>
    </row>
    <row r="24" spans="1:15" x14ac:dyDescent="0.2">
      <c r="O24" s="39" t="s">
        <v>14</v>
      </c>
    </row>
    <row r="25" spans="1:15" ht="15" x14ac:dyDescent="0.2">
      <c r="A25" s="449" t="s">
        <v>228</v>
      </c>
      <c r="B25" s="449"/>
      <c r="C25" s="449"/>
      <c r="D25" s="449"/>
      <c r="E25" s="449"/>
      <c r="F25" s="449"/>
      <c r="G25" s="449"/>
      <c r="H25" s="449"/>
      <c r="I25" s="449"/>
      <c r="J25" s="449"/>
      <c r="K25" s="449"/>
      <c r="L25" s="449"/>
      <c r="M25" s="449"/>
      <c r="N25" s="449"/>
      <c r="O25" s="39" t="s">
        <v>15</v>
      </c>
    </row>
    <row r="27" spans="1:15" x14ac:dyDescent="0.2">
      <c r="A27" s="110"/>
    </row>
  </sheetData>
  <mergeCells count="14">
    <mergeCell ref="A6:N6"/>
    <mergeCell ref="A1:N1"/>
    <mergeCell ref="A2:N2"/>
    <mergeCell ref="A3:N3"/>
    <mergeCell ref="A4:N4"/>
    <mergeCell ref="A5:N5"/>
    <mergeCell ref="M7:N7"/>
    <mergeCell ref="A25:N25"/>
    <mergeCell ref="A7:B8"/>
    <mergeCell ref="C7:D7"/>
    <mergeCell ref="E7:F7"/>
    <mergeCell ref="G7:H7"/>
    <mergeCell ref="I7:J7"/>
    <mergeCell ref="K7:L7"/>
  </mergeCells>
  <printOptions horizontalCentered="1"/>
  <pageMargins left="0.7" right="0.7" top="1.1000000000000001" bottom="0.8" header="0.8" footer="0.6"/>
  <pageSetup scale="5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showGridLines="0" view="pageBreakPreview" zoomScale="80" zoomScaleNormal="100" zoomScaleSheetLayoutView="80" workbookViewId="0">
      <selection activeCell="Q1" sqref="Q1:Q1048576"/>
    </sheetView>
  </sheetViews>
  <sheetFormatPr defaultRowHeight="14.25" x14ac:dyDescent="0.2"/>
  <cols>
    <col min="1" max="1" width="7.42578125" style="389" bestFit="1" customWidth="1"/>
    <col min="2" max="2" width="58.140625" style="389" customWidth="1"/>
    <col min="3" max="3" width="8.7109375" style="389" customWidth="1"/>
    <col min="4" max="4" width="12.7109375" style="389" customWidth="1"/>
    <col min="5" max="5" width="8.7109375" style="389" customWidth="1"/>
    <col min="6" max="6" width="12.7109375" style="389" customWidth="1"/>
    <col min="7" max="7" width="8.7109375" style="389" customWidth="1"/>
    <col min="8" max="8" width="12.7109375" style="389" customWidth="1"/>
    <col min="9" max="9" width="8.7109375" style="389" customWidth="1"/>
    <col min="10" max="10" width="12.7109375" style="389" customWidth="1"/>
    <col min="11" max="11" width="8.7109375" style="389" customWidth="1"/>
    <col min="12" max="12" width="12.7109375" style="389" customWidth="1"/>
    <col min="13" max="13" width="8.7109375" style="389" customWidth="1"/>
    <col min="14" max="14" width="12.7109375" style="389" customWidth="1"/>
    <col min="15" max="15" width="14" style="4" bestFit="1" customWidth="1"/>
    <col min="16" max="16" width="4.5703125" style="389" customWidth="1"/>
    <col min="17" max="18" width="8.28515625" style="389" customWidth="1"/>
    <col min="19" max="19" width="12.7109375" style="389" customWidth="1"/>
    <col min="20" max="21" width="8.28515625" style="389" customWidth="1"/>
    <col min="22" max="22" width="12.7109375" style="389" customWidth="1"/>
    <col min="23" max="16384" width="9.140625" style="389"/>
  </cols>
  <sheetData>
    <row r="1" spans="1:22" ht="18" x14ac:dyDescent="0.25">
      <c r="A1" s="423" t="s">
        <v>32</v>
      </c>
      <c r="B1" s="423"/>
      <c r="C1" s="423"/>
      <c r="D1" s="423"/>
      <c r="E1" s="423"/>
      <c r="F1" s="423"/>
      <c r="G1" s="423"/>
      <c r="H1" s="423"/>
      <c r="I1" s="423"/>
      <c r="J1" s="423"/>
      <c r="K1" s="423"/>
      <c r="L1" s="423"/>
      <c r="M1" s="423"/>
      <c r="N1" s="423"/>
      <c r="O1" s="39" t="s">
        <v>14</v>
      </c>
      <c r="P1" s="6"/>
      <c r="Q1" s="6"/>
      <c r="R1" s="6"/>
      <c r="S1" s="6"/>
      <c r="T1" s="6"/>
      <c r="U1" s="6"/>
      <c r="V1" s="6"/>
    </row>
    <row r="2" spans="1:22" ht="15" x14ac:dyDescent="0.2">
      <c r="A2" s="424" t="s">
        <v>208</v>
      </c>
      <c r="B2" s="424"/>
      <c r="C2" s="424"/>
      <c r="D2" s="424"/>
      <c r="E2" s="424"/>
      <c r="F2" s="424"/>
      <c r="G2" s="424"/>
      <c r="H2" s="424"/>
      <c r="I2" s="424"/>
      <c r="J2" s="424"/>
      <c r="K2" s="424"/>
      <c r="L2" s="424"/>
      <c r="M2" s="424"/>
      <c r="N2" s="424"/>
      <c r="O2" s="39" t="s">
        <v>14</v>
      </c>
      <c r="P2" s="7"/>
      <c r="Q2" s="7"/>
      <c r="R2" s="7"/>
      <c r="S2" s="7"/>
      <c r="T2" s="7"/>
      <c r="U2" s="7"/>
      <c r="V2" s="7"/>
    </row>
    <row r="3" spans="1:22" x14ac:dyDescent="0.2">
      <c r="A3" s="420" t="s">
        <v>214</v>
      </c>
      <c r="B3" s="420"/>
      <c r="C3" s="420"/>
      <c r="D3" s="420"/>
      <c r="E3" s="420"/>
      <c r="F3" s="420"/>
      <c r="G3" s="420"/>
      <c r="H3" s="420"/>
      <c r="I3" s="420"/>
      <c r="J3" s="420"/>
      <c r="K3" s="420"/>
      <c r="L3" s="420"/>
      <c r="M3" s="420"/>
      <c r="N3" s="420"/>
      <c r="O3" s="39" t="s">
        <v>14</v>
      </c>
      <c r="P3" s="112"/>
      <c r="Q3" s="112"/>
      <c r="R3" s="112"/>
      <c r="S3" s="112"/>
      <c r="T3" s="112"/>
      <c r="U3" s="112"/>
      <c r="V3" s="112"/>
    </row>
    <row r="4" spans="1:22" x14ac:dyDescent="0.2">
      <c r="A4" s="425" t="s">
        <v>2</v>
      </c>
      <c r="B4" s="425"/>
      <c r="C4" s="425"/>
      <c r="D4" s="425"/>
      <c r="E4" s="425"/>
      <c r="F4" s="425"/>
      <c r="G4" s="425"/>
      <c r="H4" s="425"/>
      <c r="I4" s="425"/>
      <c r="J4" s="425"/>
      <c r="K4" s="425"/>
      <c r="L4" s="425"/>
      <c r="M4" s="425"/>
      <c r="N4" s="425"/>
      <c r="O4" s="39" t="s">
        <v>14</v>
      </c>
      <c r="P4" s="111"/>
      <c r="Q4" s="111"/>
      <c r="R4" s="111"/>
      <c r="S4" s="111"/>
      <c r="T4" s="111"/>
      <c r="U4" s="111"/>
      <c r="V4" s="111"/>
    </row>
    <row r="5" spans="1:22" x14ac:dyDescent="0.2">
      <c r="A5" s="420"/>
      <c r="B5" s="420"/>
      <c r="C5" s="420"/>
      <c r="D5" s="420"/>
      <c r="E5" s="420"/>
      <c r="F5" s="420"/>
      <c r="G5" s="420"/>
      <c r="H5" s="420"/>
      <c r="I5" s="420"/>
      <c r="J5" s="420"/>
      <c r="K5" s="420"/>
      <c r="L5" s="420"/>
      <c r="M5" s="420"/>
      <c r="N5" s="420"/>
      <c r="O5" s="39" t="s">
        <v>14</v>
      </c>
      <c r="P5" s="111"/>
      <c r="Q5" s="111"/>
      <c r="R5" s="111"/>
      <c r="S5" s="111"/>
      <c r="T5" s="111"/>
      <c r="U5" s="111"/>
      <c r="V5" s="111"/>
    </row>
    <row r="6" spans="1:22" ht="15" thickBot="1" x14ac:dyDescent="0.25">
      <c r="A6" s="454"/>
      <c r="B6" s="454"/>
      <c r="C6" s="454"/>
      <c r="D6" s="454"/>
      <c r="E6" s="454"/>
      <c r="F6" s="454"/>
      <c r="G6" s="454"/>
      <c r="H6" s="454"/>
      <c r="I6" s="454"/>
      <c r="J6" s="454"/>
      <c r="K6" s="454"/>
      <c r="L6" s="454"/>
      <c r="M6" s="454"/>
      <c r="N6" s="454"/>
      <c r="O6" s="39" t="s">
        <v>14</v>
      </c>
      <c r="P6" s="111"/>
      <c r="Q6" s="111"/>
      <c r="R6" s="111"/>
      <c r="S6" s="111"/>
      <c r="T6" s="111"/>
      <c r="U6" s="111"/>
      <c r="V6" s="111"/>
    </row>
    <row r="7" spans="1:22" ht="46.5" customHeight="1" x14ac:dyDescent="0.2">
      <c r="A7" s="450" t="s">
        <v>33</v>
      </c>
      <c r="B7" s="451"/>
      <c r="C7" s="429" t="s">
        <v>170</v>
      </c>
      <c r="D7" s="429"/>
      <c r="E7" s="429" t="s">
        <v>203</v>
      </c>
      <c r="F7" s="429"/>
      <c r="G7" s="429" t="s">
        <v>167</v>
      </c>
      <c r="H7" s="429"/>
      <c r="I7" s="429" t="s">
        <v>172</v>
      </c>
      <c r="J7" s="429"/>
      <c r="K7" s="429" t="s">
        <v>173</v>
      </c>
      <c r="L7" s="429"/>
      <c r="M7" s="429" t="s">
        <v>168</v>
      </c>
      <c r="N7" s="430"/>
      <c r="O7" s="39" t="s">
        <v>14</v>
      </c>
    </row>
    <row r="8" spans="1:22" ht="42.75" x14ac:dyDescent="0.2">
      <c r="A8" s="452"/>
      <c r="B8" s="453"/>
      <c r="C8" s="156" t="s">
        <v>35</v>
      </c>
      <c r="D8" s="156" t="s">
        <v>34</v>
      </c>
      <c r="E8" s="156" t="s">
        <v>35</v>
      </c>
      <c r="F8" s="156" t="s">
        <v>34</v>
      </c>
      <c r="G8" s="156" t="s">
        <v>35</v>
      </c>
      <c r="H8" s="156" t="s">
        <v>34</v>
      </c>
      <c r="I8" s="156" t="s">
        <v>35</v>
      </c>
      <c r="J8" s="156" t="s">
        <v>34</v>
      </c>
      <c r="K8" s="156" t="s">
        <v>35</v>
      </c>
      <c r="L8" s="156" t="s">
        <v>34</v>
      </c>
      <c r="M8" s="156" t="s">
        <v>35</v>
      </c>
      <c r="N8" s="155" t="s">
        <v>34</v>
      </c>
      <c r="O8" s="39" t="s">
        <v>14</v>
      </c>
    </row>
    <row r="9" spans="1:22" ht="30" x14ac:dyDescent="0.2">
      <c r="A9" s="11" t="s">
        <v>39</v>
      </c>
      <c r="B9" s="14" t="s">
        <v>40</v>
      </c>
      <c r="C9" s="195"/>
      <c r="D9" s="195"/>
      <c r="E9" s="195"/>
      <c r="F9" s="195"/>
      <c r="G9" s="195"/>
      <c r="H9" s="195"/>
      <c r="I9" s="195"/>
      <c r="J9" s="195"/>
      <c r="K9" s="195"/>
      <c r="L9" s="195"/>
      <c r="M9" s="195"/>
      <c r="N9" s="196"/>
      <c r="O9" s="39" t="s">
        <v>14</v>
      </c>
    </row>
    <row r="10" spans="1:22" ht="57" x14ac:dyDescent="0.2">
      <c r="A10" s="197">
        <v>2.1</v>
      </c>
      <c r="B10" s="124" t="s">
        <v>188</v>
      </c>
      <c r="C10" s="103">
        <v>0</v>
      </c>
      <c r="D10" s="103">
        <v>0</v>
      </c>
      <c r="E10" s="103">
        <v>0</v>
      </c>
      <c r="F10" s="103">
        <v>0</v>
      </c>
      <c r="G10" s="103">
        <v>0</v>
      </c>
      <c r="H10" s="103">
        <v>0</v>
      </c>
      <c r="I10" s="103">
        <v>0</v>
      </c>
      <c r="J10" s="103">
        <v>0</v>
      </c>
      <c r="K10" s="103">
        <v>0</v>
      </c>
      <c r="L10" s="103">
        <v>0</v>
      </c>
      <c r="M10" s="103">
        <f t="shared" ref="M10:N15" si="0">G10+I10+K10</f>
        <v>0</v>
      </c>
      <c r="N10" s="100">
        <f t="shared" si="0"/>
        <v>0</v>
      </c>
      <c r="O10" s="39" t="s">
        <v>14</v>
      </c>
    </row>
    <row r="11" spans="1:22" ht="48.75" customHeight="1" x14ac:dyDescent="0.2">
      <c r="A11" s="197">
        <v>2.2000000000000002</v>
      </c>
      <c r="B11" s="124" t="s">
        <v>189</v>
      </c>
      <c r="C11" s="103">
        <v>0</v>
      </c>
      <c r="D11" s="103">
        <v>0</v>
      </c>
      <c r="E11" s="103">
        <v>0</v>
      </c>
      <c r="F11" s="103">
        <v>0</v>
      </c>
      <c r="G11" s="103">
        <v>0</v>
      </c>
      <c r="H11" s="103">
        <v>0</v>
      </c>
      <c r="I11" s="103">
        <v>0</v>
      </c>
      <c r="J11" s="103">
        <v>0</v>
      </c>
      <c r="K11" s="103">
        <v>0</v>
      </c>
      <c r="L11" s="103">
        <v>0</v>
      </c>
      <c r="M11" s="103">
        <f t="shared" si="0"/>
        <v>0</v>
      </c>
      <c r="N11" s="100">
        <f t="shared" si="0"/>
        <v>0</v>
      </c>
      <c r="O11" s="39" t="s">
        <v>14</v>
      </c>
    </row>
    <row r="12" spans="1:22" ht="42.75" x14ac:dyDescent="0.2">
      <c r="A12" s="197">
        <v>2.2999999999999998</v>
      </c>
      <c r="B12" s="124" t="s">
        <v>190</v>
      </c>
      <c r="C12" s="103">
        <v>1362</v>
      </c>
      <c r="D12" s="103">
        <v>334852</v>
      </c>
      <c r="E12" s="103">
        <v>1454</v>
      </c>
      <c r="F12" s="103">
        <v>335287</v>
      </c>
      <c r="G12" s="103">
        <v>1454</v>
      </c>
      <c r="H12" s="103">
        <v>366680</v>
      </c>
      <c r="I12" s="103">
        <v>0</v>
      </c>
      <c r="J12" s="103">
        <v>0</v>
      </c>
      <c r="K12" s="103">
        <v>0</v>
      </c>
      <c r="L12" s="103">
        <v>0</v>
      </c>
      <c r="M12" s="103">
        <f t="shared" si="0"/>
        <v>1454</v>
      </c>
      <c r="N12" s="100">
        <f t="shared" si="0"/>
        <v>366680</v>
      </c>
      <c r="O12" s="39" t="s">
        <v>14</v>
      </c>
    </row>
    <row r="13" spans="1:22" ht="28.5" x14ac:dyDescent="0.2">
      <c r="A13" s="197">
        <v>2.4</v>
      </c>
      <c r="B13" s="124" t="s">
        <v>191</v>
      </c>
      <c r="C13" s="103">
        <v>0</v>
      </c>
      <c r="D13" s="103">
        <v>0</v>
      </c>
      <c r="E13" s="103">
        <v>0</v>
      </c>
      <c r="F13" s="103">
        <v>0</v>
      </c>
      <c r="G13" s="103">
        <v>0</v>
      </c>
      <c r="H13" s="103">
        <v>0</v>
      </c>
      <c r="I13" s="103">
        <v>0</v>
      </c>
      <c r="J13" s="103">
        <v>0</v>
      </c>
      <c r="K13" s="103">
        <v>0</v>
      </c>
      <c r="L13" s="103">
        <v>0</v>
      </c>
      <c r="M13" s="103">
        <f t="shared" si="0"/>
        <v>0</v>
      </c>
      <c r="N13" s="100">
        <f t="shared" si="0"/>
        <v>0</v>
      </c>
      <c r="O13" s="39" t="s">
        <v>14</v>
      </c>
    </row>
    <row r="14" spans="1:22" ht="28.5" x14ac:dyDescent="0.2">
      <c r="A14" s="197">
        <v>2.5</v>
      </c>
      <c r="B14" s="124" t="s">
        <v>192</v>
      </c>
      <c r="C14" s="103">
        <v>0</v>
      </c>
      <c r="D14" s="103">
        <v>0</v>
      </c>
      <c r="E14" s="103">
        <v>0</v>
      </c>
      <c r="F14" s="103">
        <v>0</v>
      </c>
      <c r="G14" s="103">
        <v>0</v>
      </c>
      <c r="H14" s="103">
        <v>0</v>
      </c>
      <c r="I14" s="103">
        <v>0</v>
      </c>
      <c r="J14" s="103">
        <v>0</v>
      </c>
      <c r="K14" s="103">
        <v>0</v>
      </c>
      <c r="L14" s="103">
        <v>0</v>
      </c>
      <c r="M14" s="103">
        <f t="shared" si="0"/>
        <v>0</v>
      </c>
      <c r="N14" s="100">
        <f t="shared" si="0"/>
        <v>0</v>
      </c>
      <c r="O14" s="39" t="s">
        <v>14</v>
      </c>
    </row>
    <row r="15" spans="1:22" ht="28.5" x14ac:dyDescent="0.2">
      <c r="A15" s="197">
        <v>2.6</v>
      </c>
      <c r="B15" s="124" t="s">
        <v>193</v>
      </c>
      <c r="C15" s="103">
        <v>0</v>
      </c>
      <c r="D15" s="103">
        <v>0</v>
      </c>
      <c r="E15" s="103">
        <v>0</v>
      </c>
      <c r="F15" s="103">
        <v>0</v>
      </c>
      <c r="G15" s="103">
        <v>0</v>
      </c>
      <c r="H15" s="103">
        <v>0</v>
      </c>
      <c r="I15" s="103">
        <v>0</v>
      </c>
      <c r="J15" s="103">
        <v>0</v>
      </c>
      <c r="K15" s="103">
        <v>0</v>
      </c>
      <c r="L15" s="103">
        <v>0</v>
      </c>
      <c r="M15" s="103">
        <f t="shared" si="0"/>
        <v>0</v>
      </c>
      <c r="N15" s="100">
        <f t="shared" si="0"/>
        <v>0</v>
      </c>
      <c r="O15" s="39" t="s">
        <v>14</v>
      </c>
    </row>
    <row r="16" spans="1:22" ht="15" x14ac:dyDescent="0.25">
      <c r="A16" s="201"/>
      <c r="B16" s="15" t="s">
        <v>41</v>
      </c>
      <c r="C16" s="9">
        <f t="shared" ref="C16:N16" si="1">SUM(C10:C15)</f>
        <v>1362</v>
      </c>
      <c r="D16" s="9">
        <f t="shared" si="1"/>
        <v>334852</v>
      </c>
      <c r="E16" s="9">
        <f t="shared" si="1"/>
        <v>1454</v>
      </c>
      <c r="F16" s="9">
        <f t="shared" si="1"/>
        <v>335287</v>
      </c>
      <c r="G16" s="9">
        <f t="shared" si="1"/>
        <v>1454</v>
      </c>
      <c r="H16" s="9">
        <f t="shared" si="1"/>
        <v>366680</v>
      </c>
      <c r="I16" s="9">
        <f t="shared" si="1"/>
        <v>0</v>
      </c>
      <c r="J16" s="9">
        <f t="shared" si="1"/>
        <v>0</v>
      </c>
      <c r="K16" s="9">
        <f t="shared" si="1"/>
        <v>0</v>
      </c>
      <c r="L16" s="9">
        <f t="shared" si="1"/>
        <v>0</v>
      </c>
      <c r="M16" s="9">
        <f t="shared" si="1"/>
        <v>1454</v>
      </c>
      <c r="N16" s="10">
        <f t="shared" si="1"/>
        <v>366680</v>
      </c>
      <c r="O16" s="39" t="s">
        <v>14</v>
      </c>
    </row>
    <row r="17" spans="1:15" ht="15.75" thickBot="1" x14ac:dyDescent="0.3">
      <c r="A17" s="202"/>
      <c r="B17" s="12" t="s">
        <v>43</v>
      </c>
      <c r="C17" s="13">
        <f t="shared" ref="C17:N17" si="2">+C16</f>
        <v>1362</v>
      </c>
      <c r="D17" s="13">
        <f t="shared" si="2"/>
        <v>334852</v>
      </c>
      <c r="E17" s="13">
        <f t="shared" si="2"/>
        <v>1454</v>
      </c>
      <c r="F17" s="13">
        <f t="shared" si="2"/>
        <v>335287</v>
      </c>
      <c r="G17" s="13">
        <f t="shared" si="2"/>
        <v>1454</v>
      </c>
      <c r="H17" s="13">
        <f t="shared" si="2"/>
        <v>366680</v>
      </c>
      <c r="I17" s="13">
        <f t="shared" si="2"/>
        <v>0</v>
      </c>
      <c r="J17" s="13">
        <f t="shared" si="2"/>
        <v>0</v>
      </c>
      <c r="K17" s="13">
        <f t="shared" si="2"/>
        <v>0</v>
      </c>
      <c r="L17" s="13">
        <f t="shared" si="2"/>
        <v>0</v>
      </c>
      <c r="M17" s="13">
        <f t="shared" si="2"/>
        <v>1454</v>
      </c>
      <c r="N17" s="85">
        <f t="shared" si="2"/>
        <v>366680</v>
      </c>
      <c r="O17" s="39" t="s">
        <v>14</v>
      </c>
    </row>
    <row r="18" spans="1:15" x14ac:dyDescent="0.2">
      <c r="O18" s="39" t="s">
        <v>14</v>
      </c>
    </row>
    <row r="19" spans="1:15" ht="15" x14ac:dyDescent="0.2">
      <c r="A19" s="449" t="s">
        <v>142</v>
      </c>
      <c r="B19" s="449"/>
      <c r="C19" s="449"/>
      <c r="D19" s="449"/>
      <c r="E19" s="449"/>
      <c r="F19" s="449"/>
      <c r="G19" s="449"/>
      <c r="H19" s="449"/>
      <c r="I19" s="449"/>
      <c r="J19" s="449"/>
      <c r="K19" s="449"/>
      <c r="L19" s="449"/>
      <c r="M19" s="449"/>
      <c r="N19" s="449"/>
      <c r="O19" s="39" t="s">
        <v>15</v>
      </c>
    </row>
    <row r="21" spans="1:15" x14ac:dyDescent="0.2">
      <c r="A21" s="110"/>
    </row>
  </sheetData>
  <mergeCells count="14">
    <mergeCell ref="A6:N6"/>
    <mergeCell ref="A1:N1"/>
    <mergeCell ref="A2:N2"/>
    <mergeCell ref="A3:N3"/>
    <mergeCell ref="A4:N4"/>
    <mergeCell ref="A5:N5"/>
    <mergeCell ref="M7:N7"/>
    <mergeCell ref="A19:N19"/>
    <mergeCell ref="A7:B8"/>
    <mergeCell ref="C7:D7"/>
    <mergeCell ref="E7:F7"/>
    <mergeCell ref="G7:H7"/>
    <mergeCell ref="I7:J7"/>
    <mergeCell ref="K7:L7"/>
  </mergeCells>
  <printOptions horizontalCentered="1"/>
  <pageMargins left="0.7" right="0.7" top="1.1000000000000001" bottom="0.8" header="0.8" footer="0.6"/>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view="pageBreakPreview" zoomScaleNormal="100" zoomScaleSheetLayoutView="100" workbookViewId="0">
      <pane xSplit="4" ySplit="6" topLeftCell="E28" activePane="bottomRight" state="frozen"/>
      <selection pane="topRight" activeCell="E1" sqref="E1"/>
      <selection pane="bottomLeft" activeCell="A7" sqref="A7"/>
      <selection pane="bottomRight" activeCell="A10" sqref="A10:A11"/>
    </sheetView>
  </sheetViews>
  <sheetFormatPr defaultRowHeight="14.25" x14ac:dyDescent="0.2"/>
  <cols>
    <col min="1" max="1" width="3.7109375" style="389" customWidth="1"/>
    <col min="2" max="2" width="71.140625" style="389" customWidth="1"/>
    <col min="3" max="4" width="14.7109375" style="389" customWidth="1"/>
    <col min="5" max="6" width="8.7109375" style="389" customWidth="1"/>
    <col min="7" max="7" width="12.7109375" style="389" customWidth="1"/>
    <col min="8" max="8" width="14" style="21" bestFit="1" customWidth="1"/>
    <col min="9" max="9" width="4.5703125" style="389" customWidth="1"/>
    <col min="10" max="11" width="8.28515625" style="389" customWidth="1"/>
    <col min="12" max="12" width="12.7109375" style="389" customWidth="1"/>
    <col min="13" max="14" width="8.28515625" style="389" customWidth="1"/>
    <col min="15" max="15" width="12.7109375" style="389" customWidth="1"/>
    <col min="16" max="16384" width="9.140625" style="389"/>
  </cols>
  <sheetData>
    <row r="1" spans="1:15" ht="18" x14ac:dyDescent="0.25">
      <c r="A1" s="485" t="s">
        <v>143</v>
      </c>
      <c r="B1" s="485"/>
      <c r="C1" s="485"/>
      <c r="D1" s="485"/>
      <c r="E1" s="485"/>
      <c r="F1" s="485"/>
      <c r="G1" s="485"/>
      <c r="H1" s="17" t="s">
        <v>14</v>
      </c>
      <c r="I1" s="6"/>
      <c r="J1" s="6"/>
      <c r="K1" s="6"/>
      <c r="L1" s="6"/>
      <c r="M1" s="6"/>
      <c r="N1" s="6"/>
      <c r="O1" s="6"/>
    </row>
    <row r="2" spans="1:15" ht="15" x14ac:dyDescent="0.2">
      <c r="A2" s="425" t="s">
        <v>208</v>
      </c>
      <c r="B2" s="425"/>
      <c r="C2" s="425"/>
      <c r="D2" s="425"/>
      <c r="E2" s="425"/>
      <c r="F2" s="425"/>
      <c r="G2" s="425"/>
      <c r="H2" s="17" t="s">
        <v>14</v>
      </c>
      <c r="I2" s="7"/>
      <c r="J2" s="7"/>
      <c r="K2" s="7"/>
      <c r="L2" s="7"/>
      <c r="M2" s="7"/>
      <c r="N2" s="7"/>
      <c r="O2" s="7"/>
    </row>
    <row r="3" spans="1:15" x14ac:dyDescent="0.2">
      <c r="A3" s="486" t="s">
        <v>1</v>
      </c>
      <c r="B3" s="486"/>
      <c r="C3" s="486"/>
      <c r="D3" s="486"/>
      <c r="E3" s="486"/>
      <c r="F3" s="486"/>
      <c r="G3" s="486"/>
      <c r="H3" s="17" t="s">
        <v>14</v>
      </c>
      <c r="I3" s="112"/>
      <c r="J3" s="112"/>
      <c r="K3" s="112"/>
      <c r="L3" s="112"/>
      <c r="M3" s="112"/>
      <c r="N3" s="112"/>
      <c r="O3" s="112"/>
    </row>
    <row r="4" spans="1:15" x14ac:dyDescent="0.2">
      <c r="A4" s="487" t="s">
        <v>2</v>
      </c>
      <c r="B4" s="487"/>
      <c r="C4" s="487"/>
      <c r="D4" s="487"/>
      <c r="E4" s="487"/>
      <c r="F4" s="487"/>
      <c r="G4" s="487"/>
      <c r="H4" s="17" t="s">
        <v>14</v>
      </c>
      <c r="I4" s="111"/>
      <c r="J4" s="111"/>
      <c r="K4" s="111"/>
      <c r="L4" s="111"/>
      <c r="M4" s="111"/>
      <c r="N4" s="111"/>
      <c r="O4" s="111"/>
    </row>
    <row r="5" spans="1:15" ht="15" thickBot="1" x14ac:dyDescent="0.25">
      <c r="A5" s="488"/>
      <c r="B5" s="488"/>
      <c r="C5" s="488"/>
      <c r="D5" s="488"/>
      <c r="E5" s="454"/>
      <c r="F5" s="454"/>
      <c r="G5" s="454"/>
      <c r="H5" s="17" t="s">
        <v>14</v>
      </c>
      <c r="I5" s="111"/>
      <c r="J5" s="111"/>
      <c r="K5" s="111"/>
      <c r="L5" s="111"/>
      <c r="M5" s="111"/>
      <c r="N5" s="111"/>
      <c r="O5" s="111"/>
    </row>
    <row r="6" spans="1:15" s="18" customFormat="1" ht="29.25" customHeight="1" thickBot="1" x14ac:dyDescent="0.25">
      <c r="A6" s="16"/>
      <c r="B6" s="16"/>
      <c r="C6" s="16"/>
      <c r="D6" s="16"/>
      <c r="E6" s="33" t="s">
        <v>3</v>
      </c>
      <c r="F6" s="23" t="s">
        <v>134</v>
      </c>
      <c r="G6" s="22" t="s">
        <v>4</v>
      </c>
      <c r="H6" s="17" t="s">
        <v>14</v>
      </c>
    </row>
    <row r="7" spans="1:15" s="18" customFormat="1" ht="12" x14ac:dyDescent="0.2">
      <c r="A7" s="27"/>
      <c r="B7" s="473" t="s">
        <v>5</v>
      </c>
      <c r="C7" s="473"/>
      <c r="D7" s="473"/>
      <c r="E7" s="26"/>
      <c r="F7" s="26"/>
      <c r="G7" s="36"/>
      <c r="H7" s="17" t="s">
        <v>14</v>
      </c>
    </row>
    <row r="8" spans="1:15" s="18" customFormat="1" ht="12" x14ac:dyDescent="0.2">
      <c r="A8" s="489">
        <v>1</v>
      </c>
      <c r="B8" s="474" t="s">
        <v>229</v>
      </c>
      <c r="C8" s="475"/>
      <c r="D8" s="476"/>
      <c r="E8" s="392"/>
      <c r="F8" s="392"/>
      <c r="G8" s="393"/>
      <c r="H8" s="17" t="s">
        <v>14</v>
      </c>
    </row>
    <row r="9" spans="1:15" s="18" customFormat="1" ht="39.75" customHeight="1" x14ac:dyDescent="0.2">
      <c r="A9" s="490"/>
      <c r="B9" s="477"/>
      <c r="C9" s="477"/>
      <c r="D9" s="478"/>
      <c r="E9" s="94">
        <v>0</v>
      </c>
      <c r="F9" s="94">
        <v>0</v>
      </c>
      <c r="G9" s="95">
        <v>6887</v>
      </c>
      <c r="H9" s="17" t="s">
        <v>14</v>
      </c>
    </row>
    <row r="10" spans="1:15" s="18" customFormat="1" ht="12" x14ac:dyDescent="0.2">
      <c r="A10" s="93">
        <v>2</v>
      </c>
      <c r="B10" s="474" t="s">
        <v>230</v>
      </c>
      <c r="C10" s="479"/>
      <c r="D10" s="480"/>
      <c r="E10" s="392"/>
      <c r="F10" s="392"/>
      <c r="G10" s="393"/>
      <c r="H10" s="17" t="s">
        <v>14</v>
      </c>
    </row>
    <row r="11" spans="1:15" s="18" customFormat="1" ht="50.25" customHeight="1" x14ac:dyDescent="0.2">
      <c r="A11" s="93"/>
      <c r="B11" s="481"/>
      <c r="C11" s="481"/>
      <c r="D11" s="482"/>
      <c r="E11" s="94">
        <v>0</v>
      </c>
      <c r="F11" s="94">
        <v>0</v>
      </c>
      <c r="G11" s="95">
        <v>2419</v>
      </c>
      <c r="H11" s="17" t="s">
        <v>14</v>
      </c>
    </row>
    <row r="12" spans="1:15" s="18" customFormat="1" ht="52.5" customHeight="1" x14ac:dyDescent="0.2">
      <c r="A12" s="93">
        <v>3</v>
      </c>
      <c r="B12" s="483" t="s">
        <v>231</v>
      </c>
      <c r="C12" s="483"/>
      <c r="D12" s="484"/>
      <c r="E12" s="94">
        <v>0</v>
      </c>
      <c r="F12" s="94">
        <v>0</v>
      </c>
      <c r="G12" s="95">
        <v>18296</v>
      </c>
      <c r="H12" s="17" t="s">
        <v>14</v>
      </c>
    </row>
    <row r="13" spans="1:15" s="18" customFormat="1" ht="42" customHeight="1" x14ac:dyDescent="0.2">
      <c r="A13" s="19">
        <v>4</v>
      </c>
      <c r="B13" s="468" t="s">
        <v>232</v>
      </c>
      <c r="C13" s="469"/>
      <c r="D13" s="470"/>
      <c r="E13" s="24">
        <v>0</v>
      </c>
      <c r="F13" s="24">
        <v>0</v>
      </c>
      <c r="G13" s="34">
        <v>2364</v>
      </c>
      <c r="H13" s="17" t="s">
        <v>14</v>
      </c>
    </row>
    <row r="14" spans="1:15" s="18" customFormat="1" ht="63" customHeight="1" x14ac:dyDescent="0.2">
      <c r="A14" s="19">
        <v>5</v>
      </c>
      <c r="B14" s="457" t="s">
        <v>233</v>
      </c>
      <c r="C14" s="458"/>
      <c r="D14" s="459"/>
      <c r="E14" s="24">
        <v>0</v>
      </c>
      <c r="F14" s="24">
        <v>0</v>
      </c>
      <c r="G14" s="34">
        <v>1226</v>
      </c>
      <c r="H14" s="17" t="s">
        <v>14</v>
      </c>
    </row>
    <row r="15" spans="1:15" s="18" customFormat="1" ht="12" x14ac:dyDescent="0.2">
      <c r="A15" s="20"/>
      <c r="B15" s="465" t="s">
        <v>46</v>
      </c>
      <c r="C15" s="465"/>
      <c r="D15" s="465"/>
      <c r="E15" s="25">
        <f>SUM(E9:E14)</f>
        <v>0</v>
      </c>
      <c r="F15" s="25">
        <f>SUM(F9:F14)</f>
        <v>0</v>
      </c>
      <c r="G15" s="35">
        <f>SUM(G9:G14)</f>
        <v>31192</v>
      </c>
      <c r="H15" s="17" t="s">
        <v>14</v>
      </c>
    </row>
    <row r="16" spans="1:15" s="18" customFormat="1" ht="12" x14ac:dyDescent="0.2">
      <c r="A16" s="30"/>
      <c r="B16" s="471" t="s">
        <v>6</v>
      </c>
      <c r="C16" s="471"/>
      <c r="D16" s="472"/>
      <c r="E16" s="29"/>
      <c r="F16" s="29"/>
      <c r="G16" s="37"/>
      <c r="H16" s="17" t="s">
        <v>14</v>
      </c>
    </row>
    <row r="17" spans="1:8" s="18" customFormat="1" ht="76.5" customHeight="1" x14ac:dyDescent="0.2">
      <c r="A17" s="19">
        <v>1</v>
      </c>
      <c r="B17" s="457" t="s">
        <v>234</v>
      </c>
      <c r="C17" s="458"/>
      <c r="D17" s="459"/>
      <c r="E17" s="24">
        <v>0</v>
      </c>
      <c r="F17" s="24">
        <v>0</v>
      </c>
      <c r="G17" s="34">
        <v>3502</v>
      </c>
      <c r="H17" s="17" t="s">
        <v>14</v>
      </c>
    </row>
    <row r="18" spans="1:8" s="18" customFormat="1" ht="37.5" customHeight="1" x14ac:dyDescent="0.2">
      <c r="A18" s="19">
        <v>2</v>
      </c>
      <c r="B18" s="457" t="s">
        <v>175</v>
      </c>
      <c r="C18" s="458"/>
      <c r="D18" s="459"/>
      <c r="E18" s="24">
        <v>0</v>
      </c>
      <c r="F18" s="24">
        <v>0</v>
      </c>
      <c r="G18" s="34">
        <v>3662</v>
      </c>
      <c r="H18" s="17" t="s">
        <v>14</v>
      </c>
    </row>
    <row r="19" spans="1:8" s="18" customFormat="1" ht="12" x14ac:dyDescent="0.2">
      <c r="A19" s="20"/>
      <c r="B19" s="465" t="s">
        <v>47</v>
      </c>
      <c r="C19" s="465"/>
      <c r="D19" s="465"/>
      <c r="E19" s="25">
        <f>SUM(E17:E18)</f>
        <v>0</v>
      </c>
      <c r="F19" s="25">
        <f>SUM(F17:F18)</f>
        <v>0</v>
      </c>
      <c r="G19" s="35">
        <f>SUM(G17:G18)</f>
        <v>7164</v>
      </c>
      <c r="H19" s="17" t="s">
        <v>14</v>
      </c>
    </row>
    <row r="20" spans="1:8" s="18" customFormat="1" ht="12" x14ac:dyDescent="0.2">
      <c r="A20" s="19"/>
      <c r="B20" s="455" t="s">
        <v>7</v>
      </c>
      <c r="C20" s="455"/>
      <c r="D20" s="456"/>
      <c r="E20" s="28"/>
      <c r="F20" s="28"/>
      <c r="G20" s="34"/>
      <c r="H20" s="17" t="s">
        <v>14</v>
      </c>
    </row>
    <row r="21" spans="1:8" s="18" customFormat="1" ht="57.75" customHeight="1" x14ac:dyDescent="0.2">
      <c r="A21" s="19">
        <v>1</v>
      </c>
      <c r="B21" s="457" t="s">
        <v>235</v>
      </c>
      <c r="C21" s="458"/>
      <c r="D21" s="459"/>
      <c r="E21" s="24">
        <v>0</v>
      </c>
      <c r="F21" s="24">
        <v>0</v>
      </c>
      <c r="G21" s="34">
        <v>3555</v>
      </c>
      <c r="H21" s="17" t="s">
        <v>14</v>
      </c>
    </row>
    <row r="22" spans="1:8" s="18" customFormat="1" ht="21.75" customHeight="1" x14ac:dyDescent="0.2">
      <c r="A22" s="19">
        <v>2</v>
      </c>
      <c r="B22" s="457" t="s">
        <v>236</v>
      </c>
      <c r="C22" s="458"/>
      <c r="D22" s="459"/>
      <c r="E22" s="24">
        <v>0</v>
      </c>
      <c r="F22" s="24">
        <v>51</v>
      </c>
      <c r="G22" s="34">
        <v>0</v>
      </c>
      <c r="H22" s="17" t="s">
        <v>14</v>
      </c>
    </row>
    <row r="23" spans="1:8" s="18" customFormat="1" ht="12" x14ac:dyDescent="0.2">
      <c r="A23" s="20"/>
      <c r="B23" s="465" t="s">
        <v>48</v>
      </c>
      <c r="C23" s="465"/>
      <c r="D23" s="465"/>
      <c r="E23" s="25">
        <f>SUM(E20:E22)</f>
        <v>0</v>
      </c>
      <c r="F23" s="25">
        <f>SUM(F20:F22)</f>
        <v>51</v>
      </c>
      <c r="G23" s="35">
        <f>SUM(G20:G22)</f>
        <v>3555</v>
      </c>
      <c r="H23" s="17" t="s">
        <v>14</v>
      </c>
    </row>
    <row r="24" spans="1:8" s="18" customFormat="1" ht="12" x14ac:dyDescent="0.2">
      <c r="A24" s="19"/>
      <c r="B24" s="455" t="s">
        <v>8</v>
      </c>
      <c r="C24" s="455"/>
      <c r="D24" s="456"/>
      <c r="E24" s="28"/>
      <c r="F24" s="28"/>
      <c r="G24" s="34"/>
      <c r="H24" s="17" t="s">
        <v>14</v>
      </c>
    </row>
    <row r="25" spans="1:8" s="18" customFormat="1" ht="51" customHeight="1" x14ac:dyDescent="0.2">
      <c r="A25" s="19">
        <v>1</v>
      </c>
      <c r="B25" s="457" t="s">
        <v>237</v>
      </c>
      <c r="C25" s="458"/>
      <c r="D25" s="459"/>
      <c r="E25" s="24">
        <v>0</v>
      </c>
      <c r="F25" s="24">
        <v>0</v>
      </c>
      <c r="G25" s="34">
        <v>1170</v>
      </c>
      <c r="H25" s="17" t="s">
        <v>14</v>
      </c>
    </row>
    <row r="26" spans="1:8" s="18" customFormat="1" ht="54.75" customHeight="1" x14ac:dyDescent="0.2">
      <c r="A26" s="19">
        <v>2</v>
      </c>
      <c r="B26" s="457" t="s">
        <v>238</v>
      </c>
      <c r="C26" s="458"/>
      <c r="D26" s="459"/>
      <c r="E26" s="24">
        <v>0</v>
      </c>
      <c r="F26" s="24">
        <v>0</v>
      </c>
      <c r="G26" s="34">
        <v>2381</v>
      </c>
      <c r="H26" s="17" t="s">
        <v>14</v>
      </c>
    </row>
    <row r="27" spans="1:8" s="18" customFormat="1" ht="54.75" customHeight="1" x14ac:dyDescent="0.2">
      <c r="A27" s="19">
        <v>3</v>
      </c>
      <c r="B27" s="457" t="s">
        <v>239</v>
      </c>
      <c r="C27" s="458"/>
      <c r="D27" s="459"/>
      <c r="E27" s="24">
        <v>0</v>
      </c>
      <c r="F27" s="24">
        <v>0</v>
      </c>
      <c r="G27" s="34">
        <v>2154</v>
      </c>
      <c r="H27" s="17" t="s">
        <v>14</v>
      </c>
    </row>
    <row r="28" spans="1:8" s="18" customFormat="1" ht="63" customHeight="1" x14ac:dyDescent="0.2">
      <c r="A28" s="19">
        <v>4</v>
      </c>
      <c r="B28" s="457" t="s">
        <v>240</v>
      </c>
      <c r="C28" s="458"/>
      <c r="D28" s="459"/>
      <c r="E28" s="24">
        <v>0</v>
      </c>
      <c r="F28" s="24">
        <v>0</v>
      </c>
      <c r="G28" s="34">
        <v>210</v>
      </c>
      <c r="H28" s="17" t="s">
        <v>14</v>
      </c>
    </row>
    <row r="29" spans="1:8" s="18" customFormat="1" ht="105.75" customHeight="1" x14ac:dyDescent="0.2">
      <c r="A29" s="19">
        <v>5</v>
      </c>
      <c r="B29" s="468" t="s">
        <v>241</v>
      </c>
      <c r="C29" s="469"/>
      <c r="D29" s="470"/>
      <c r="E29" s="24">
        <v>0</v>
      </c>
      <c r="F29" s="24">
        <v>0</v>
      </c>
      <c r="G29" s="34">
        <v>27334</v>
      </c>
      <c r="H29" s="17" t="s">
        <v>14</v>
      </c>
    </row>
    <row r="30" spans="1:8" s="18" customFormat="1" ht="12" x14ac:dyDescent="0.2">
      <c r="A30" s="20"/>
      <c r="B30" s="465" t="s">
        <v>49</v>
      </c>
      <c r="C30" s="465"/>
      <c r="D30" s="465"/>
      <c r="E30" s="25">
        <f>SUM(E25:E29)</f>
        <v>0</v>
      </c>
      <c r="F30" s="25">
        <f>SUM(F25:F29)</f>
        <v>0</v>
      </c>
      <c r="G30" s="35">
        <f>SUM(G25:G29)</f>
        <v>33249</v>
      </c>
      <c r="H30" s="17" t="s">
        <v>14</v>
      </c>
    </row>
    <row r="31" spans="1:8" ht="15" thickBot="1" x14ac:dyDescent="0.25">
      <c r="A31" s="31"/>
      <c r="B31" s="466" t="s">
        <v>144</v>
      </c>
      <c r="C31" s="466"/>
      <c r="D31" s="467"/>
      <c r="E31" s="203">
        <f>E30+E19+E15</f>
        <v>0</v>
      </c>
      <c r="F31" s="203">
        <f>F30+F19+F15+F23</f>
        <v>51</v>
      </c>
      <c r="G31" s="204">
        <f>G30+G19+G15+G23</f>
        <v>75160</v>
      </c>
      <c r="H31" s="17" t="s">
        <v>14</v>
      </c>
    </row>
    <row r="32" spans="1:8" ht="15" thickBot="1" x14ac:dyDescent="0.25">
      <c r="H32" s="17" t="s">
        <v>14</v>
      </c>
    </row>
    <row r="33" spans="1:8" s="18" customFormat="1" ht="12" x14ac:dyDescent="0.2">
      <c r="A33" s="65"/>
      <c r="B33" s="460" t="s">
        <v>147</v>
      </c>
      <c r="C33" s="460"/>
      <c r="D33" s="461"/>
      <c r="E33" s="66"/>
      <c r="F33" s="66"/>
      <c r="G33" s="67"/>
      <c r="H33" s="17" t="s">
        <v>14</v>
      </c>
    </row>
    <row r="34" spans="1:8" s="18" customFormat="1" ht="12" x14ac:dyDescent="0.2">
      <c r="A34" s="19">
        <v>1</v>
      </c>
      <c r="B34" s="458" t="s">
        <v>145</v>
      </c>
      <c r="C34" s="462"/>
      <c r="D34" s="463"/>
      <c r="E34" s="205"/>
      <c r="F34" s="205">
        <v>-70</v>
      </c>
      <c r="G34" s="206"/>
      <c r="H34" s="17" t="s">
        <v>14</v>
      </c>
    </row>
    <row r="35" spans="1:8" s="18" customFormat="1" ht="12.75" thickBot="1" x14ac:dyDescent="0.25">
      <c r="A35" s="68"/>
      <c r="B35" s="464" t="s">
        <v>146</v>
      </c>
      <c r="C35" s="464"/>
      <c r="D35" s="464"/>
      <c r="E35" s="32"/>
      <c r="F35" s="32">
        <f>SUM(F34:F34)</f>
        <v>-70</v>
      </c>
      <c r="G35" s="38"/>
      <c r="H35" s="17" t="s">
        <v>15</v>
      </c>
    </row>
  </sheetData>
  <mergeCells count="32">
    <mergeCell ref="B7:D7"/>
    <mergeCell ref="B8:D9"/>
    <mergeCell ref="B10:D11"/>
    <mergeCell ref="B12:D12"/>
    <mergeCell ref="A1:G1"/>
    <mergeCell ref="A2:G2"/>
    <mergeCell ref="A3:G3"/>
    <mergeCell ref="A4:G4"/>
    <mergeCell ref="A5:G5"/>
    <mergeCell ref="A8:A9"/>
    <mergeCell ref="B17:D17"/>
    <mergeCell ref="B18:D18"/>
    <mergeCell ref="B19:D19"/>
    <mergeCell ref="B13:D13"/>
    <mergeCell ref="B14:D14"/>
    <mergeCell ref="B15:D15"/>
    <mergeCell ref="B16:D16"/>
    <mergeCell ref="B33:D33"/>
    <mergeCell ref="B34:D34"/>
    <mergeCell ref="B35:D35"/>
    <mergeCell ref="B20:D20"/>
    <mergeCell ref="B21:D21"/>
    <mergeCell ref="B23:D23"/>
    <mergeCell ref="B31:D31"/>
    <mergeCell ref="B28:D28"/>
    <mergeCell ref="B29:D29"/>
    <mergeCell ref="B30:D30"/>
    <mergeCell ref="B24:D24"/>
    <mergeCell ref="B25:D25"/>
    <mergeCell ref="B26:D26"/>
    <mergeCell ref="B27:D27"/>
    <mergeCell ref="B22:D22"/>
  </mergeCells>
  <printOptions horizontalCentered="1"/>
  <pageMargins left="0.7" right="0.7" top="1.1000000000000001" bottom="0.8" header="0.8" footer="0.6"/>
  <pageSetup scale="74" fitToHeight="2" orientation="landscape" r:id="rId1"/>
  <headerFooter>
    <oddHeader>&amp;L&amp;"Arial,Bold"&amp;12E. Justification for Technical and Base Adjustments</oddHeader>
    <oddFooter>&amp;C&amp;"Arial,Regular"Exhibit E - Justification for Technical and Base Adjustments</oddFooter>
  </headerFooter>
  <rowBreaks count="1" manualBreakCount="1">
    <brk id="2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27</vt:i4>
      </vt:variant>
    </vt:vector>
  </HeadingPairs>
  <TitlesOfParts>
    <vt:vector size="49" baseType="lpstr">
      <vt:lpstr>A. Organization Chart</vt:lpstr>
      <vt:lpstr>B. Summ of Req.-S&amp;E</vt:lpstr>
      <vt:lpstr>B. Summ of Req. by DU-S&amp;E</vt:lpstr>
      <vt:lpstr>B. Summ of Req.-DCFA</vt:lpstr>
      <vt:lpstr>B. Summ of Req. by DU-DCFA</vt:lpstr>
      <vt:lpstr>C. Program Changes by DU - S&amp;E</vt:lpstr>
      <vt:lpstr>D. Strategic Goals &amp; Obj-S&amp;E</vt:lpstr>
      <vt:lpstr>D. Strategic Goals &amp; Obj-DCFA</vt:lpstr>
      <vt:lpstr>E. ATB Justification-S&amp;E</vt:lpstr>
      <vt:lpstr>E. ATB Justification-DCFA</vt:lpstr>
      <vt:lpstr>F. 2013 Crosswalk - S&amp;E</vt:lpstr>
      <vt:lpstr>F. 2013 Crosswalk - DCFA</vt:lpstr>
      <vt:lpstr>G. 2014 Crosswalk - S&amp;E</vt:lpstr>
      <vt:lpstr>G. 2014 Crosswalk - DCFA</vt:lpstr>
      <vt:lpstr>H. Reimbursable Resources-S&amp;E</vt:lpstr>
      <vt:lpstr>I. Permanent Positions - S&amp;E</vt:lpstr>
      <vt:lpstr>I. Permanent Positions - DCFA</vt:lpstr>
      <vt:lpstr>J. Financial Analysis-S&amp;E</vt:lpstr>
      <vt:lpstr>K. Summary by OC-S&amp;E</vt:lpstr>
      <vt:lpstr>K. Summary by OC-DCFA</vt:lpstr>
      <vt:lpstr>L. Studies</vt:lpstr>
      <vt:lpstr>M. DCFA Financial Analysis</vt:lpstr>
      <vt:lpstr>'A. Organization Chart'!Print_Area</vt:lpstr>
      <vt:lpstr>'B. Summ of Req. by DU-DCFA'!Print_Area</vt:lpstr>
      <vt:lpstr>'B. Summ of Req. by DU-S&amp;E'!Print_Area</vt:lpstr>
      <vt:lpstr>'B. Summ of Req.-DCFA'!Print_Area</vt:lpstr>
      <vt:lpstr>'B. Summ of Req.-S&amp;E'!Print_Area</vt:lpstr>
      <vt:lpstr>'C. Program Changes by DU - S&amp;E'!Print_Area</vt:lpstr>
      <vt:lpstr>'D. Strategic Goals &amp; Obj-DCFA'!Print_Area</vt:lpstr>
      <vt:lpstr>'D. Strategic Goals &amp; Obj-S&amp;E'!Print_Area</vt:lpstr>
      <vt:lpstr>'E. ATB Justification-DCFA'!Print_Area</vt:lpstr>
      <vt:lpstr>'E. ATB Justification-S&amp;E'!Print_Area</vt:lpstr>
      <vt:lpstr>'F. 2013 Crosswalk - DCFA'!Print_Area</vt:lpstr>
      <vt:lpstr>'F. 2013 Crosswalk - S&amp;E'!Print_Area</vt:lpstr>
      <vt:lpstr>'G. 2014 Crosswalk - DCFA'!Print_Area</vt:lpstr>
      <vt:lpstr>'G. 2014 Crosswalk - S&amp;E'!Print_Area</vt:lpstr>
      <vt:lpstr>'H. Reimbursable Resources-S&amp;E'!Print_Area</vt:lpstr>
      <vt:lpstr>'I. Permanent Positions - DCFA'!Print_Area</vt:lpstr>
      <vt:lpstr>'I. Permanent Positions - S&amp;E'!Print_Area</vt:lpstr>
      <vt:lpstr>'J. Financial Analysis-S&amp;E'!Print_Area</vt:lpstr>
      <vt:lpstr>'K. Summary by OC-DCFA'!Print_Area</vt:lpstr>
      <vt:lpstr>'K. Summary by OC-S&amp;E'!Print_Area</vt:lpstr>
      <vt:lpstr>'L. Studies'!Print_Area</vt:lpstr>
      <vt:lpstr>'M. DCFA Financial Analysis'!Print_Area</vt:lpstr>
      <vt:lpstr>'D. Strategic Goals &amp; Obj-DCFA'!Print_Titles</vt:lpstr>
      <vt:lpstr>'D. Strategic Goals &amp; Obj-S&amp;E'!Print_Titles</vt:lpstr>
      <vt:lpstr>'E. ATB Justification-DCFA'!Print_Titles</vt:lpstr>
      <vt:lpstr>'E. ATB Justification-S&amp;E'!Print_Titles</vt:lpstr>
      <vt:lpstr>'J. Financial Analysis-S&amp;E'!Print_Titles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2014-02-28T19:05:18Z</cp:lastPrinted>
  <dcterms:created xsi:type="dcterms:W3CDTF">2012-12-06T16:08:32Z</dcterms:created>
  <dcterms:modified xsi:type="dcterms:W3CDTF">2014-02-28T21:21:07Z</dcterms:modified>
</cp:coreProperties>
</file>