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15" windowWidth="19440" windowHeight="12240" tabRatio="806" firstSheet="5" activeTab="12"/>
  </bookViews>
  <sheets>
    <sheet name="A. Organization Chart" sheetId="23" r:id="rId1"/>
    <sheet name="B. Summ of Req." sheetId="20" r:id="rId2"/>
    <sheet name="B. Summ of Req. by DU" sheetId="4" r:id="rId3"/>
    <sheet name="C. NO - Program Changes by DU" sheetId="5" state="hidden" r:id="rId4"/>
    <sheet name="C. Program Changes by DU" sheetId="19" r:id="rId5"/>
    <sheet name="D. Strategic Goals &amp; Objectives" sheetId="8" r:id="rId6"/>
    <sheet name="E. ATB Justification" sheetId="21" r:id="rId7"/>
    <sheet name="F. 2013 Crosswalk" sheetId="10" r:id="rId8"/>
    <sheet name="G. 2014 Crosswalk" sheetId="11" r:id="rId9"/>
    <sheet name="H. Reimbursable Resources" sheetId="12" r:id="rId10"/>
    <sheet name="I. Permanent Positions" sheetId="13" r:id="rId11"/>
    <sheet name="J. Financial Analysis" sheetId="16" r:id="rId12"/>
    <sheet name="K. Summary by OC" sheetId="14" r:id="rId13"/>
    <sheet name="L. Studies" sheetId="22" state="hidden" r:id="rId14"/>
  </sheets>
  <definedNames>
    <definedName name="_11POS_BY_CAT" localSheetId="0">#REF!</definedName>
    <definedName name="_11POS_BY_CAT" localSheetId="13">#REF!</definedName>
    <definedName name="_11POS_BY_CAT">#REF!</definedName>
    <definedName name="_1ATTORNEY_SUPP" localSheetId="13">#REF!</definedName>
    <definedName name="_1ATTORNEY_SUPP">#REF!</definedName>
    <definedName name="_2ATTORNEY_SUPP" localSheetId="0">#REF!</definedName>
    <definedName name="_2ATTORNEY_SUPP" localSheetId="13">#REF!</definedName>
    <definedName name="_2ATTORNEY_SUPP">#REF!</definedName>
    <definedName name="_2GA_ROLLUP">#REF!</definedName>
    <definedName name="_3POS_BY_CAT" localSheetId="13">#REF!</definedName>
    <definedName name="_3POS_BY_CAT">#REF!</definedName>
    <definedName name="_6GA_ROLLUP" localSheetId="13">#REF!</definedName>
    <definedName name="_6GA_ROLLUP">#REF!</definedName>
    <definedName name="_7GA_ROLLUP" localSheetId="0">#REF!</definedName>
    <definedName name="_7GA_ROLLUP">#REF!</definedName>
    <definedName name="_9POS_BY_CAT" localSheetId="13">#REF!</definedName>
    <definedName name="_9POS_BY_CAT">#REF!</definedName>
    <definedName name="DL" localSheetId="0">#REF!</definedName>
    <definedName name="DL" localSheetId="13">#REF!</definedName>
    <definedName name="DL">#REF!</definedName>
    <definedName name="EXECSUPP" localSheetId="0">#REF!</definedName>
    <definedName name="EXECSUPP" localSheetId="13">#REF!</definedName>
    <definedName name="EXECSUPP">#REF!</definedName>
    <definedName name="FY0711.1" localSheetId="0">#REF!</definedName>
    <definedName name="FY0711.1">#REF!</definedName>
    <definedName name="FY0711.5" localSheetId="0">#REF!</definedName>
    <definedName name="FY0711.5">#REF!</definedName>
    <definedName name="FY0712.1" localSheetId="0">#REF!</definedName>
    <definedName name="FY0712.1">#REF!</definedName>
    <definedName name="FY0721.0" localSheetId="0">#REF!</definedName>
    <definedName name="FY0721.0">#REF!</definedName>
    <definedName name="FY0722.0" localSheetId="0">#REF!</definedName>
    <definedName name="FY0722.0">#REF!</definedName>
    <definedName name="FY0723.1" localSheetId="0">#REF!</definedName>
    <definedName name="FY0723.1">#REF!</definedName>
    <definedName name="FY0723.2" localSheetId="0">#REF!</definedName>
    <definedName name="FY0723.2">#REF!</definedName>
    <definedName name="FY0723.3" localSheetId="0">#REF!</definedName>
    <definedName name="FY0723.3">#REF!</definedName>
    <definedName name="FY0724.0" localSheetId="0">#REF!</definedName>
    <definedName name="FY0724.0">#REF!</definedName>
    <definedName name="FY0725.2" localSheetId="0">#REF!</definedName>
    <definedName name="FY0725.2">#REF!</definedName>
    <definedName name="FY0725.3" localSheetId="0">#REF!</definedName>
    <definedName name="FY0725.3">#REF!</definedName>
    <definedName name="FY0725.6" localSheetId="0">#REF!</definedName>
    <definedName name="FY0725.6">#REF!</definedName>
    <definedName name="FY0726.0" localSheetId="0">#REF!</definedName>
    <definedName name="FY0726.0">#REF!</definedName>
    <definedName name="FY0731.0" localSheetId="0">#REF!</definedName>
    <definedName name="FY0731.0">#REF!</definedName>
    <definedName name="FY0732.0" localSheetId="0">#REF!</definedName>
    <definedName name="FY0732.0">#REF!</definedName>
    <definedName name="FY07Ling" localSheetId="0">#REF!</definedName>
    <definedName name="FY07Ling">#REF!</definedName>
    <definedName name="FY07Mult" localSheetId="0">#REF!</definedName>
    <definedName name="FY07Mult">#REF!</definedName>
    <definedName name="FY07PEPI" localSheetId="0">#REF!</definedName>
    <definedName name="FY07PEPI">#REF!</definedName>
    <definedName name="FY07Tot" localSheetId="0">#REF!</definedName>
    <definedName name="FY07Tot">#REF!</definedName>
    <definedName name="FY07Train" localSheetId="0">#REF!</definedName>
    <definedName name="FY07Train">#REF!</definedName>
    <definedName name="FY0811.1" localSheetId="0">#REF!</definedName>
    <definedName name="FY0811.1">#REF!</definedName>
    <definedName name="FY0811.5" localSheetId="0">#REF!</definedName>
    <definedName name="FY0811.5">#REF!</definedName>
    <definedName name="FY0812.1" localSheetId="0">#REF!</definedName>
    <definedName name="FY0812.1">#REF!</definedName>
    <definedName name="FY0821.0" localSheetId="0">#REF!</definedName>
    <definedName name="FY0821.0">#REF!</definedName>
    <definedName name="FY0822.0" localSheetId="0">#REF!</definedName>
    <definedName name="FY0822.0">#REF!</definedName>
    <definedName name="FY0823.1" localSheetId="0">#REF!</definedName>
    <definedName name="FY0823.1">#REF!</definedName>
    <definedName name="FY0823.2" localSheetId="0">#REF!</definedName>
    <definedName name="FY0823.2">#REF!</definedName>
    <definedName name="FY0823.3" localSheetId="0">#REF!</definedName>
    <definedName name="FY0823.3">#REF!</definedName>
    <definedName name="FY0824.0" localSheetId="0">#REF!</definedName>
    <definedName name="FY0824.0">#REF!</definedName>
    <definedName name="FY0825.2" localSheetId="0">#REF!</definedName>
    <definedName name="FY0825.2">#REF!</definedName>
    <definedName name="FY0825.3" localSheetId="0">#REF!</definedName>
    <definedName name="FY0825.3">#REF!</definedName>
    <definedName name="FY0825.6" localSheetId="0">#REF!</definedName>
    <definedName name="FY0825.6">#REF!</definedName>
    <definedName name="FY0826.0" localSheetId="0">#REF!</definedName>
    <definedName name="FY0826.0">#REF!</definedName>
    <definedName name="FY0831.0" localSheetId="0">#REF!</definedName>
    <definedName name="FY0831.0">#REF!</definedName>
    <definedName name="FY0832.0" localSheetId="0">#REF!</definedName>
    <definedName name="FY0832.0">#REF!</definedName>
    <definedName name="FY08Ling" localSheetId="0">#REF!</definedName>
    <definedName name="FY08Ling">#REF!</definedName>
    <definedName name="FY08Mult" localSheetId="0">#REF!</definedName>
    <definedName name="FY08Mult">#REF!</definedName>
    <definedName name="FY08PEPI" localSheetId="0">#REF!</definedName>
    <definedName name="FY08PEPI">#REF!</definedName>
    <definedName name="FY08Tot" localSheetId="0">#REF!</definedName>
    <definedName name="FY08Tot">#REF!</definedName>
    <definedName name="FY08Train" localSheetId="0">#REF!</definedName>
    <definedName name="FY08Train">#REF!</definedName>
    <definedName name="FY0911.1" localSheetId="0">#REF!</definedName>
    <definedName name="FY0911.1">#REF!</definedName>
    <definedName name="FY0911.5" localSheetId="0">#REF!</definedName>
    <definedName name="FY0911.5">#REF!</definedName>
    <definedName name="FY0912.1" localSheetId="0">#REF!</definedName>
    <definedName name="FY0912.1">#REF!</definedName>
    <definedName name="FY0921.0" localSheetId="0">#REF!</definedName>
    <definedName name="FY0921.0">#REF!</definedName>
    <definedName name="FY0922.0" localSheetId="0">#REF!</definedName>
    <definedName name="FY0922.0">#REF!</definedName>
    <definedName name="FY0923.1" localSheetId="0">#REF!</definedName>
    <definedName name="FY0923.1">#REF!</definedName>
    <definedName name="FY0923.2" localSheetId="0">#REF!</definedName>
    <definedName name="FY0923.2">#REF!</definedName>
    <definedName name="FY0923.3" localSheetId="0">#REF!</definedName>
    <definedName name="FY0923.3">#REF!</definedName>
    <definedName name="FY0924.0" localSheetId="0">#REF!</definedName>
    <definedName name="FY0924.0">#REF!</definedName>
    <definedName name="FY0925.2" localSheetId="0">#REF!</definedName>
    <definedName name="FY0925.2">#REF!</definedName>
    <definedName name="FY0925.3" localSheetId="0">#REF!</definedName>
    <definedName name="FY0925.3">#REF!</definedName>
    <definedName name="FY0925.6" localSheetId="0">#REF!</definedName>
    <definedName name="FY0925.6">#REF!</definedName>
    <definedName name="FY0926.0" localSheetId="0">#REF!</definedName>
    <definedName name="FY0926.0">#REF!</definedName>
    <definedName name="FY0931.0" localSheetId="0">#REF!</definedName>
    <definedName name="FY0931.0">#REF!</definedName>
    <definedName name="FY0932.0" localSheetId="0">#REF!</definedName>
    <definedName name="FY0932.0">#REF!</definedName>
    <definedName name="FY09Ling" localSheetId="0">#REF!</definedName>
    <definedName name="FY09Ling">#REF!</definedName>
    <definedName name="FY09Mult" localSheetId="0">#REF!</definedName>
    <definedName name="FY09Mult">#REF!</definedName>
    <definedName name="FY09PEPI" localSheetId="0">#REF!</definedName>
    <definedName name="FY09PEPI">#REF!</definedName>
    <definedName name="FY09Tot" localSheetId="0">#REF!</definedName>
    <definedName name="FY09Tot">#REF!</definedName>
    <definedName name="FY09Train" localSheetId="0">#REF!</definedName>
    <definedName name="FY09Train">#REF!</definedName>
    <definedName name="INTEL" localSheetId="0">#REF!</definedName>
    <definedName name="INTEL" localSheetId="13">#REF!</definedName>
    <definedName name="INTEL">#REF!</definedName>
    <definedName name="JMD" localSheetId="0">#REF!</definedName>
    <definedName name="JMD" localSheetId="13">#REF!</definedName>
    <definedName name="JMD">#REF!</definedName>
    <definedName name="PART" localSheetId="0">#REF!</definedName>
    <definedName name="PART">#REF!</definedName>
    <definedName name="_xlnm.Print_Area" localSheetId="0">'A. Organization Chart'!$A$1:$N$29</definedName>
    <definedName name="_xlnm.Print_Area" localSheetId="1">'B. Summ of Req.'!$A$1:$D$39</definedName>
    <definedName name="_xlnm.Print_Area" localSheetId="2">'B. Summ of Req. by DU'!$A$1:$M$34</definedName>
    <definedName name="_xlnm.Print_Area" localSheetId="3">'C. NO - Program Changes by DU'!$A$1:$N$36</definedName>
    <definedName name="_xlnm.Print_Area" localSheetId="4">'C. Program Changes by DU'!$A$1:$N$21</definedName>
    <definedName name="_xlnm.Print_Area" localSheetId="5">'D. Strategic Goals &amp; Objectives'!$A$1:$N$17</definedName>
    <definedName name="_xlnm.Print_Area" localSheetId="6">'E. ATB Justification'!$A$1:$G$76</definedName>
    <definedName name="_xlnm.Print_Area" localSheetId="7">'F. 2013 Crosswalk'!$A$1:$U$31</definedName>
    <definedName name="_xlnm.Print_Area" localSheetId="8">'G. 2014 Crosswalk'!$A$1:$L$30</definedName>
    <definedName name="_xlnm.Print_Area" localSheetId="9">'H. Reimbursable Resources'!$A$1:$M$29</definedName>
    <definedName name="_xlnm.Print_Area" localSheetId="10">'I. Permanent Positions'!$A$1:$J$22</definedName>
    <definedName name="_xlnm.Print_Area" localSheetId="11">'J. Financial Analysis'!$A$1:$E$39</definedName>
    <definedName name="_xlnm.Print_Area" localSheetId="12">'K. Summary by OC'!$A$1:$I$42</definedName>
    <definedName name="_xlnm.Print_Area" localSheetId="13">'L. Studies'!$A$1:$J$18</definedName>
    <definedName name="_xlnm.Print_Area">#REF!</definedName>
    <definedName name="_xlnm.Print_Titles" localSheetId="5">'D. Strategic Goals &amp; Objectives'!$1:$8</definedName>
    <definedName name="_xlnm.Print_Titles" localSheetId="6">'E. ATB Justification'!$1:$6</definedName>
    <definedName name="_xlnm.Print_Titles" localSheetId="11">'J. Financial Analysis'!$1:$5</definedName>
    <definedName name="REIMPRO" localSheetId="0">#REF!</definedName>
    <definedName name="REIMPRO" localSheetId="13">#REF!</definedName>
    <definedName name="REIMPRO">#REF!</definedName>
    <definedName name="REIMSOR" localSheetId="0">#REF!</definedName>
    <definedName name="REIMSOR" localSheetId="13">#REF!</definedName>
    <definedName name="REIMSOR">#REF!</definedName>
    <definedName name="Test" localSheetId="13">#REF!</definedName>
    <definedName name="Test">#REF!</definedName>
    <definedName name="Z_12C66D54_5067_4346_818B_6EAB1C8A9183_.wvu.PrintArea" localSheetId="0" hidden="1">'A. Organization Chart'!$A$1:$N$29</definedName>
    <definedName name="Z_3118AF25_8423_420A_806A_487665220C68_.wvu.PrintArea" localSheetId="0" hidden="1">'A. Organization Chart'!$A$1:$N$29</definedName>
    <definedName name="Z_4148B88B_8ED7_4FDE_9459_DEB244AD0552_.wvu.PrintArea" localSheetId="0" hidden="1">'A. Organization Chart'!$A$1:$N$29</definedName>
    <definedName name="Z_56C0A34E_45B4_448B_85E5_70B3A8E63333_.wvu.PrintArea" localSheetId="0" hidden="1">'A. Organization Chart'!$A$1:$N$29</definedName>
    <definedName name="Z_813CAA79_4F95_4F45_9A26_39BE18E37FFC_.wvu.PrintArea" localSheetId="13" hidden="1">'L. Studies'!$A$1:$G$3</definedName>
  </definedNames>
  <calcPr calcId="145621"/>
</workbook>
</file>

<file path=xl/calcChain.xml><?xml version="1.0" encoding="utf-8"?>
<calcChain xmlns="http://schemas.openxmlformats.org/spreadsheetml/2006/main">
  <c r="J24" i="4" l="1"/>
  <c r="J23" i="4"/>
  <c r="D16" i="12"/>
  <c r="M13" i="8" l="1"/>
  <c r="M14" i="8" s="1"/>
  <c r="L15" i="8"/>
  <c r="N10" i="8"/>
  <c r="N14" i="8"/>
  <c r="H13" i="8"/>
  <c r="L13" i="8" s="1"/>
  <c r="L14" i="8" s="1"/>
  <c r="F10" i="8"/>
  <c r="D10" i="8"/>
  <c r="G13" i="8"/>
  <c r="G14" i="8" s="1"/>
  <c r="E10" i="8"/>
  <c r="M10" i="8" s="1"/>
  <c r="C10" i="8"/>
  <c r="H10" i="8" l="1"/>
  <c r="L10" i="8" s="1"/>
  <c r="L11" i="8" s="1"/>
  <c r="G10" i="8"/>
  <c r="I27" i="4"/>
  <c r="E34" i="16"/>
  <c r="E28" i="16"/>
  <c r="E29" i="16"/>
  <c r="E30" i="16"/>
  <c r="E31" i="16"/>
  <c r="E32" i="16"/>
  <c r="E33" i="16"/>
  <c r="E35" i="16"/>
  <c r="E36" i="16"/>
  <c r="E37" i="16"/>
  <c r="E27" i="16"/>
  <c r="E38" i="16"/>
  <c r="E26" i="16"/>
  <c r="E24" i="16"/>
  <c r="D24" i="16"/>
  <c r="E23" i="16"/>
  <c r="D12" i="16"/>
  <c r="E12" i="16"/>
  <c r="D13" i="16"/>
  <c r="E13" i="16"/>
  <c r="D14" i="16"/>
  <c r="E14" i="16"/>
  <c r="D15" i="16"/>
  <c r="E15" i="16"/>
  <c r="D16" i="16"/>
  <c r="E16" i="16"/>
  <c r="D17" i="16"/>
  <c r="E17" i="16"/>
  <c r="D18" i="16"/>
  <c r="E18" i="16"/>
  <c r="D19" i="16"/>
  <c r="E19" i="16"/>
  <c r="D20" i="16"/>
  <c r="E20" i="16"/>
  <c r="E21" i="16"/>
  <c r="D21" i="16"/>
  <c r="E11" i="16"/>
  <c r="D11" i="16"/>
  <c r="E10" i="16"/>
  <c r="D10" i="16"/>
  <c r="G39" i="14"/>
  <c r="E39" i="14"/>
  <c r="C39" i="14"/>
  <c r="C40" i="14"/>
  <c r="E40" i="14" s="1"/>
  <c r="G40" i="14" s="1"/>
  <c r="I31" i="14"/>
  <c r="I32" i="14"/>
  <c r="I33" i="14"/>
  <c r="I34" i="14"/>
  <c r="G20" i="14"/>
  <c r="G8" i="14"/>
  <c r="G9" i="14"/>
  <c r="G10" i="14"/>
  <c r="G11" i="14"/>
  <c r="I11" i="14" s="1"/>
  <c r="G12" i="14"/>
  <c r="G13" i="14"/>
  <c r="E25" i="14"/>
  <c r="G25" i="14" s="1"/>
  <c r="C25" i="14"/>
  <c r="C32" i="14"/>
  <c r="G17" i="14"/>
  <c r="G18" i="14"/>
  <c r="G19" i="14"/>
  <c r="G21" i="14"/>
  <c r="G22" i="14"/>
  <c r="G23" i="14"/>
  <c r="G24" i="14"/>
  <c r="G26" i="14"/>
  <c r="G27" i="14"/>
  <c r="G28" i="14"/>
  <c r="M15" i="12"/>
  <c r="M16" i="12"/>
  <c r="H9" i="11"/>
  <c r="C30" i="14" s="1"/>
  <c r="E30" i="14" s="1"/>
  <c r="I30" i="14" s="1"/>
  <c r="D9" i="10"/>
  <c r="I13" i="14"/>
  <c r="E14" i="14"/>
  <c r="B8" i="14"/>
  <c r="B9" i="14" s="1"/>
  <c r="D9" i="14" s="1"/>
  <c r="F9" i="14" s="1"/>
  <c r="B7" i="16"/>
  <c r="C13" i="13"/>
  <c r="E13" i="13" s="1"/>
  <c r="J13" i="13" s="1"/>
  <c r="E19" i="13"/>
  <c r="B19" i="13"/>
  <c r="D19" i="13" s="1"/>
  <c r="E18" i="13"/>
  <c r="B18" i="13"/>
  <c r="D18" i="13" s="1"/>
  <c r="E14" i="13"/>
  <c r="J14" i="13" s="1"/>
  <c r="E12" i="13"/>
  <c r="J12" i="13" s="1"/>
  <c r="E11" i="13"/>
  <c r="J11" i="13" s="1"/>
  <c r="E10" i="13"/>
  <c r="J10" i="13" s="1"/>
  <c r="E9" i="13"/>
  <c r="J9" i="13" s="1"/>
  <c r="D9" i="13"/>
  <c r="C16" i="13"/>
  <c r="E16" i="13" s="1"/>
  <c r="J16" i="13" s="1"/>
  <c r="C15" i="13"/>
  <c r="E15" i="13" s="1"/>
  <c r="J15" i="13" s="1"/>
  <c r="B16" i="13"/>
  <c r="D16" i="13" s="1"/>
  <c r="B15" i="13"/>
  <c r="D15" i="13" s="1"/>
  <c r="B14" i="13"/>
  <c r="D14" i="13" s="1"/>
  <c r="B13" i="13"/>
  <c r="D13" i="13" s="1"/>
  <c r="B12" i="13"/>
  <c r="D12" i="13" s="1"/>
  <c r="B11" i="13"/>
  <c r="D11" i="13" s="1"/>
  <c r="B10" i="13"/>
  <c r="D10" i="13" s="1"/>
  <c r="I9" i="13"/>
  <c r="D22" i="16" l="1"/>
  <c r="E22" i="16"/>
  <c r="E29" i="14"/>
  <c r="C33" i="14"/>
  <c r="D8" i="14"/>
  <c r="G23" i="12"/>
  <c r="G27" i="12" s="1"/>
  <c r="G28" i="12" s="1"/>
  <c r="J22" i="12"/>
  <c r="J10" i="12"/>
  <c r="M10" i="12" s="1"/>
  <c r="J11" i="12"/>
  <c r="M11" i="12" s="1"/>
  <c r="J12" i="12"/>
  <c r="M12" i="12" s="1"/>
  <c r="J13" i="12"/>
  <c r="M13" i="12" s="1"/>
  <c r="J14" i="12"/>
  <c r="M14" i="12" s="1"/>
  <c r="J17" i="12"/>
  <c r="J18" i="12"/>
  <c r="M18" i="12" s="1"/>
  <c r="J19" i="12"/>
  <c r="M19" i="12" s="1"/>
  <c r="J20" i="12"/>
  <c r="J21" i="12"/>
  <c r="J9" i="12"/>
  <c r="M9" i="12" s="1"/>
  <c r="D23" i="12"/>
  <c r="D27" i="12" s="1"/>
  <c r="D28" i="12" s="1"/>
  <c r="A27" i="12"/>
  <c r="F27" i="12"/>
  <c r="E27" i="12" s="1"/>
  <c r="H27" i="12" s="1"/>
  <c r="C27" i="12"/>
  <c r="B27" i="12" s="1"/>
  <c r="C19" i="12" l="1"/>
  <c r="C23" i="12" s="1"/>
  <c r="F19" i="12"/>
  <c r="F23" i="12" s="1"/>
  <c r="F8" i="14"/>
  <c r="J23" i="12"/>
  <c r="J27" i="12" s="1"/>
  <c r="J28" i="12" s="1"/>
  <c r="M17" i="12"/>
  <c r="I27" i="12"/>
  <c r="I19" i="12" s="1"/>
  <c r="I23" i="12" s="1"/>
  <c r="C13" i="11" l="1"/>
  <c r="M9" i="10"/>
  <c r="U9" i="10" s="1"/>
  <c r="C9" i="10"/>
  <c r="C11" i="10"/>
  <c r="G11" i="8" l="1"/>
  <c r="D14" i="8"/>
  <c r="C14" i="8"/>
  <c r="C15" i="19"/>
  <c r="F23" i="4"/>
  <c r="E23" i="4"/>
  <c r="A2" i="14" l="1"/>
  <c r="A2" i="16"/>
  <c r="A2" i="13"/>
  <c r="A2" i="12"/>
  <c r="A2" i="11"/>
  <c r="A2" i="10"/>
  <c r="A2" i="21"/>
  <c r="A2" i="19"/>
  <c r="A2" i="5"/>
  <c r="D11" i="20"/>
  <c r="D9" i="4" s="1"/>
  <c r="D35" i="20"/>
  <c r="G23" i="4" s="1"/>
  <c r="F17" i="19" s="1"/>
  <c r="D22" i="20"/>
  <c r="D21" i="20"/>
  <c r="B9" i="4"/>
  <c r="B9" i="10" s="1"/>
  <c r="A9" i="11"/>
  <c r="A2" i="8"/>
  <c r="A2" i="4"/>
  <c r="G10" i="10" l="1"/>
  <c r="F10" i="10"/>
  <c r="F12" i="10" s="1"/>
  <c r="F17" i="10" s="1"/>
  <c r="E10" i="10"/>
  <c r="E14" i="8"/>
  <c r="F14" i="8"/>
  <c r="I14" i="8"/>
  <c r="J14" i="8"/>
  <c r="C11" i="8"/>
  <c r="C11" i="20"/>
  <c r="B11" i="20"/>
  <c r="B13" i="20" s="1"/>
  <c r="C13" i="20" l="1"/>
  <c r="U10" i="10"/>
  <c r="B17" i="20" l="1"/>
  <c r="L11" i="11" l="1"/>
  <c r="L9" i="11"/>
  <c r="D34" i="21"/>
  <c r="D41" i="21" s="1"/>
  <c r="M10" i="10" l="1"/>
  <c r="L10" i="10"/>
  <c r="L12" i="10" s="1"/>
  <c r="L17" i="10" s="1"/>
  <c r="K10" i="10"/>
  <c r="E11" i="21" l="1"/>
  <c r="F11" i="21"/>
  <c r="G11" i="21"/>
  <c r="E15" i="21"/>
  <c r="F15" i="21"/>
  <c r="G15" i="21"/>
  <c r="C27" i="21"/>
  <c r="C29" i="21" s="1"/>
  <c r="C42" i="21" s="1"/>
  <c r="D27" i="21"/>
  <c r="D29" i="21" s="1"/>
  <c r="D42" i="21" s="1"/>
  <c r="E47" i="21"/>
  <c r="F47" i="21"/>
  <c r="E52" i="21"/>
  <c r="F52" i="21"/>
  <c r="G52" i="21"/>
  <c r="E56" i="21"/>
  <c r="F56" i="21"/>
  <c r="G56" i="21"/>
  <c r="E63" i="21"/>
  <c r="F63" i="21"/>
  <c r="G63" i="21"/>
  <c r="E67" i="21"/>
  <c r="F67" i="21"/>
  <c r="G67" i="21"/>
  <c r="E71" i="21"/>
  <c r="F71" i="21"/>
  <c r="E76" i="21"/>
  <c r="F76" i="21"/>
  <c r="G76" i="21"/>
  <c r="E72" i="21" l="1"/>
  <c r="F72" i="21"/>
  <c r="G69" i="21"/>
  <c r="G70" i="21" l="1"/>
  <c r="G71" i="21" s="1"/>
  <c r="G23" i="21"/>
  <c r="G47" i="21" l="1"/>
  <c r="G16" i="14"/>
  <c r="G72" i="21"/>
  <c r="D28" i="20"/>
  <c r="C28" i="20"/>
  <c r="B28" i="20"/>
  <c r="B30" i="20" s="1"/>
  <c r="D17" i="20"/>
  <c r="C17" i="20"/>
  <c r="I9" i="4" l="1"/>
  <c r="C30" i="20"/>
  <c r="J9" i="4"/>
  <c r="D30" i="20"/>
  <c r="H9" i="4"/>
  <c r="B36" i="20"/>
  <c r="B37" i="20" s="1"/>
  <c r="D36" i="20" l="1"/>
  <c r="D37" i="20" s="1"/>
  <c r="C36" i="20"/>
  <c r="C37" i="20" s="1"/>
  <c r="T16" i="10" l="1"/>
  <c r="T15" i="10"/>
  <c r="T11" i="10"/>
  <c r="J10" i="10"/>
  <c r="I10" i="10"/>
  <c r="I12" i="10" s="1"/>
  <c r="I17" i="10" s="1"/>
  <c r="H10" i="10"/>
  <c r="K18" i="11" l="1"/>
  <c r="K17" i="11"/>
  <c r="K13" i="11"/>
  <c r="T9" i="10" l="1"/>
  <c r="A23" i="4" l="1"/>
  <c r="B10" i="14" l="1"/>
  <c r="B14" i="14" s="1"/>
  <c r="K16" i="5"/>
  <c r="K9" i="19"/>
  <c r="K9" i="4"/>
  <c r="H23" i="4" s="1"/>
  <c r="B10" i="4"/>
  <c r="S9" i="10" l="1"/>
  <c r="M11" i="4" l="1"/>
  <c r="J25" i="4" s="1"/>
  <c r="I16" i="13" l="1"/>
  <c r="I15" i="13"/>
  <c r="I14" i="13"/>
  <c r="I13" i="13"/>
  <c r="I12" i="13"/>
  <c r="I11" i="13"/>
  <c r="I10" i="13"/>
  <c r="N20" i="19"/>
  <c r="M20" i="19"/>
  <c r="L20" i="19"/>
  <c r="K20" i="19"/>
  <c r="N19" i="19"/>
  <c r="M19" i="19"/>
  <c r="L19" i="19"/>
  <c r="K19" i="19"/>
  <c r="N18" i="19"/>
  <c r="M18" i="19"/>
  <c r="L18" i="19"/>
  <c r="K18" i="19"/>
  <c r="N17" i="19"/>
  <c r="N21" i="19" s="1"/>
  <c r="M17" i="19"/>
  <c r="L17" i="19"/>
  <c r="L21" i="19" s="1"/>
  <c r="K17" i="19"/>
  <c r="N12" i="19"/>
  <c r="M12" i="19"/>
  <c r="L12" i="19"/>
  <c r="K12" i="19"/>
  <c r="N11" i="19"/>
  <c r="M11" i="19"/>
  <c r="L11" i="19"/>
  <c r="K11" i="19"/>
  <c r="N10" i="19"/>
  <c r="M10" i="19"/>
  <c r="L10" i="19"/>
  <c r="K10" i="19"/>
  <c r="K13" i="19" s="1"/>
  <c r="N9" i="19"/>
  <c r="N13" i="19" s="1"/>
  <c r="M9" i="19"/>
  <c r="M13" i="19" s="1"/>
  <c r="L9" i="19"/>
  <c r="L13" i="19" s="1"/>
  <c r="J21" i="19"/>
  <c r="I21" i="19"/>
  <c r="H21" i="19"/>
  <c r="G21" i="19"/>
  <c r="F21" i="19"/>
  <c r="E21" i="19"/>
  <c r="D21" i="19"/>
  <c r="C21" i="19"/>
  <c r="K21" i="19"/>
  <c r="J13" i="19"/>
  <c r="I13" i="19"/>
  <c r="H13" i="19"/>
  <c r="G13" i="19"/>
  <c r="F13" i="19"/>
  <c r="E13" i="19"/>
  <c r="D13" i="19"/>
  <c r="C13" i="19"/>
  <c r="M32" i="5"/>
  <c r="N35" i="5"/>
  <c r="M35" i="5"/>
  <c r="L35" i="5"/>
  <c r="K35" i="5"/>
  <c r="N34" i="5"/>
  <c r="M34" i="5"/>
  <c r="L34" i="5"/>
  <c r="K34" i="5"/>
  <c r="N33" i="5"/>
  <c r="M33" i="5"/>
  <c r="L33" i="5"/>
  <c r="K33" i="5"/>
  <c r="N32" i="5"/>
  <c r="N36" i="5" s="1"/>
  <c r="L32" i="5"/>
  <c r="K32" i="5"/>
  <c r="N19" i="5"/>
  <c r="M19" i="5"/>
  <c r="L19" i="5"/>
  <c r="K19" i="5"/>
  <c r="N18" i="5"/>
  <c r="M18" i="5"/>
  <c r="L18" i="5"/>
  <c r="K18" i="5"/>
  <c r="N17" i="5"/>
  <c r="M17" i="5"/>
  <c r="L17" i="5"/>
  <c r="K17" i="5"/>
  <c r="M16" i="5"/>
  <c r="M20" i="5" s="1"/>
  <c r="L16" i="5"/>
  <c r="N16" i="5"/>
  <c r="N20" i="5" s="1"/>
  <c r="H36" i="5"/>
  <c r="D36" i="5"/>
  <c r="H28" i="5"/>
  <c r="D28" i="5"/>
  <c r="H20" i="5"/>
  <c r="D20" i="5"/>
  <c r="H12" i="5"/>
  <c r="D12" i="5"/>
  <c r="K20" i="5"/>
  <c r="K36" i="5" l="1"/>
  <c r="L20" i="5"/>
  <c r="L36" i="5"/>
  <c r="M36" i="5"/>
  <c r="M21" i="19"/>
  <c r="C22" i="16"/>
  <c r="C25" i="16" s="1"/>
  <c r="B22" i="16"/>
  <c r="C39" i="16" l="1"/>
  <c r="E25" i="16"/>
  <c r="B23" i="16"/>
  <c r="H37" i="14"/>
  <c r="B25" i="16" l="1"/>
  <c r="D23" i="16"/>
  <c r="E39" i="16"/>
  <c r="B39" i="16" l="1"/>
  <c r="D25" i="16"/>
  <c r="D39" i="16" s="1"/>
  <c r="I28" i="14"/>
  <c r="I27" i="14"/>
  <c r="I26" i="14"/>
  <c r="I25" i="14"/>
  <c r="I24" i="14"/>
  <c r="I23" i="14"/>
  <c r="I22" i="14"/>
  <c r="I21" i="14"/>
  <c r="I20" i="14"/>
  <c r="I19" i="14"/>
  <c r="I18" i="14"/>
  <c r="I17" i="14"/>
  <c r="I16" i="14"/>
  <c r="H13" i="14"/>
  <c r="I12" i="14"/>
  <c r="H12" i="14"/>
  <c r="H11" i="14"/>
  <c r="I9" i="14"/>
  <c r="H9" i="14"/>
  <c r="F10" i="14"/>
  <c r="F14" i="14" s="1"/>
  <c r="D10" i="14"/>
  <c r="D14" i="14" s="1"/>
  <c r="C14" i="14"/>
  <c r="C29" i="14" s="1"/>
  <c r="C35" i="14" s="1"/>
  <c r="B35" i="14"/>
  <c r="I8" i="14"/>
  <c r="H8" i="14"/>
  <c r="G20" i="13"/>
  <c r="F20" i="13"/>
  <c r="E20" i="13"/>
  <c r="D20" i="13"/>
  <c r="C20" i="13"/>
  <c r="B20" i="13"/>
  <c r="J17" i="13"/>
  <c r="H17" i="13"/>
  <c r="H18" i="13" s="1"/>
  <c r="I18" i="13" s="1"/>
  <c r="G17" i="13"/>
  <c r="F17" i="13"/>
  <c r="E17" i="13"/>
  <c r="D17" i="13"/>
  <c r="C17" i="13"/>
  <c r="B17" i="13"/>
  <c r="F35" i="14" l="1"/>
  <c r="G14" i="14"/>
  <c r="G29" i="14" s="1"/>
  <c r="D35" i="14"/>
  <c r="E35" i="14"/>
  <c r="I17" i="13"/>
  <c r="I10" i="14"/>
  <c r="I14" i="14" s="1"/>
  <c r="H10" i="14"/>
  <c r="H35" i="14" s="1"/>
  <c r="H19" i="13"/>
  <c r="G35" i="14" l="1"/>
  <c r="I19" i="13"/>
  <c r="I29" i="14"/>
  <c r="I35" i="14" s="1"/>
  <c r="H14" i="14"/>
  <c r="H20" i="13"/>
  <c r="J20" i="13"/>
  <c r="I20" i="13" l="1"/>
  <c r="I28" i="12"/>
  <c r="H28" i="12"/>
  <c r="F28" i="12"/>
  <c r="E28" i="12"/>
  <c r="C28" i="12"/>
  <c r="B28" i="12"/>
  <c r="M27" i="12"/>
  <c r="L27" i="12"/>
  <c r="K27" i="12"/>
  <c r="M22" i="12"/>
  <c r="M21" i="12"/>
  <c r="M20" i="12"/>
  <c r="H23" i="12"/>
  <c r="E23" i="12"/>
  <c r="B23" i="12"/>
  <c r="I10" i="11"/>
  <c r="H10" i="11"/>
  <c r="H12" i="11" s="1"/>
  <c r="G10" i="11"/>
  <c r="F10" i="11"/>
  <c r="F14" i="11" s="1"/>
  <c r="F19" i="11" s="1"/>
  <c r="E10" i="11"/>
  <c r="D10" i="11"/>
  <c r="C10" i="11"/>
  <c r="C14" i="11" s="1"/>
  <c r="C19" i="11" s="1"/>
  <c r="B10" i="11"/>
  <c r="K9" i="11"/>
  <c r="J9" i="11"/>
  <c r="P10" i="10"/>
  <c r="O10" i="10"/>
  <c r="O12" i="10" s="1"/>
  <c r="N10" i="10"/>
  <c r="R10" i="10"/>
  <c r="Q10" i="10"/>
  <c r="D10" i="10"/>
  <c r="C10" i="10"/>
  <c r="C12" i="10" s="1"/>
  <c r="C17" i="10" s="1"/>
  <c r="B10" i="10"/>
  <c r="M23" i="12" l="1"/>
  <c r="D12" i="11"/>
  <c r="L12" i="11" s="1"/>
  <c r="L10" i="11"/>
  <c r="O17" i="10"/>
  <c r="K10" i="11"/>
  <c r="K14" i="11" s="1"/>
  <c r="K19" i="11" s="1"/>
  <c r="J10" i="11"/>
  <c r="K28" i="12"/>
  <c r="L28" i="12"/>
  <c r="M28" i="12"/>
  <c r="L23" i="12"/>
  <c r="K23" i="12"/>
  <c r="T10" i="10"/>
  <c r="S10" i="10"/>
  <c r="T12" i="10" l="1"/>
  <c r="T17" i="10" s="1"/>
  <c r="K11" i="8"/>
  <c r="K15" i="8" s="1"/>
  <c r="J11" i="8"/>
  <c r="J15" i="8" s="1"/>
  <c r="I11" i="8"/>
  <c r="I15" i="8" s="1"/>
  <c r="F11" i="8"/>
  <c r="E11" i="8"/>
  <c r="M11" i="8" l="1"/>
  <c r="N11" i="8"/>
  <c r="J36" i="5"/>
  <c r="I36" i="5"/>
  <c r="G36" i="5"/>
  <c r="F36" i="5"/>
  <c r="E36" i="5"/>
  <c r="C36" i="5"/>
  <c r="J28" i="5"/>
  <c r="I28" i="5"/>
  <c r="G28" i="5"/>
  <c r="F28" i="5"/>
  <c r="E28" i="5"/>
  <c r="C28" i="5"/>
  <c r="J20" i="5"/>
  <c r="I20" i="5"/>
  <c r="G20" i="5"/>
  <c r="F20" i="5"/>
  <c r="E20" i="5"/>
  <c r="C20" i="5"/>
  <c r="J12" i="5"/>
  <c r="I12" i="5"/>
  <c r="G12" i="5"/>
  <c r="F12" i="5"/>
  <c r="E12" i="5"/>
  <c r="C12" i="5"/>
  <c r="L18" i="4"/>
  <c r="I32" i="4" s="1"/>
  <c r="L17" i="4"/>
  <c r="I31" i="4" s="1"/>
  <c r="I30" i="4"/>
  <c r="I29" i="4"/>
  <c r="L13" i="4"/>
  <c r="G24" i="4"/>
  <c r="G26" i="4" s="1"/>
  <c r="F24" i="4"/>
  <c r="F28" i="4" s="1"/>
  <c r="F33" i="4" s="1"/>
  <c r="E24" i="4"/>
  <c r="D24" i="4"/>
  <c r="D26" i="4" s="1"/>
  <c r="C24" i="4"/>
  <c r="C28" i="4" s="1"/>
  <c r="C33" i="4" s="1"/>
  <c r="B24" i="4"/>
  <c r="J10" i="4"/>
  <c r="J12" i="4" s="1"/>
  <c r="I10" i="4"/>
  <c r="I14" i="4" s="1"/>
  <c r="I19" i="4" s="1"/>
  <c r="H10" i="4"/>
  <c r="G10" i="4"/>
  <c r="G12" i="4" s="1"/>
  <c r="F10" i="4"/>
  <c r="F14" i="4" s="1"/>
  <c r="E10" i="4"/>
  <c r="D10" i="4"/>
  <c r="D12" i="4" s="1"/>
  <c r="C10" i="4"/>
  <c r="C14" i="4" s="1"/>
  <c r="C19" i="4" s="1"/>
  <c r="M9" i="4"/>
  <c r="L9" i="4"/>
  <c r="I23" i="4" s="1"/>
  <c r="M12" i="4" l="1"/>
  <c r="J26" i="4" s="1"/>
  <c r="K10" i="4"/>
  <c r="L10" i="4"/>
  <c r="M10" i="4"/>
  <c r="F19" i="4"/>
  <c r="L19" i="4" s="1"/>
  <c r="I33" i="4" s="1"/>
  <c r="L14" i="4"/>
  <c r="I28" i="4" s="1"/>
  <c r="I24" i="4"/>
  <c r="H24" i="4"/>
  <c r="D11" i="8"/>
  <c r="H14" i="8" l="1"/>
  <c r="H11" i="8"/>
</calcChain>
</file>

<file path=xl/sharedStrings.xml><?xml version="1.0" encoding="utf-8"?>
<sst xmlns="http://schemas.openxmlformats.org/spreadsheetml/2006/main" count="1053" uniqueCount="278">
  <si>
    <t>Summary of Requirements</t>
  </si>
  <si>
    <t>Name of Budget Account</t>
  </si>
  <si>
    <t>Salaries and Expenses</t>
  </si>
  <si>
    <t>(Dollars in Thousands)</t>
  </si>
  <si>
    <t>Direct Pos.</t>
  </si>
  <si>
    <t>Amount</t>
  </si>
  <si>
    <t>Technical Adjustments</t>
  </si>
  <si>
    <t>[List all - if applicable]</t>
  </si>
  <si>
    <t>Transfers:</t>
  </si>
  <si>
    <t>Pay and Benefits</t>
  </si>
  <si>
    <t>Domestic Rent and Facilities</t>
  </si>
  <si>
    <t>Other Adjustments</t>
  </si>
  <si>
    <t>Foreign Expenses</t>
  </si>
  <si>
    <t>Prison and Detention</t>
  </si>
  <si>
    <t>Program Changes</t>
  </si>
  <si>
    <t>Increase 1</t>
  </si>
  <si>
    <t>Increase 2</t>
  </si>
  <si>
    <t>Increase 3</t>
  </si>
  <si>
    <t>Offset 1</t>
  </si>
  <si>
    <t>Offset 2</t>
  </si>
  <si>
    <t>Offset 3</t>
  </si>
  <si>
    <t>Total Program Changes</t>
  </si>
  <si>
    <t>end of line</t>
  </si>
  <si>
    <t>end of sheet</t>
  </si>
  <si>
    <t>General Instructions</t>
  </si>
  <si>
    <t>Decision Unit 1</t>
  </si>
  <si>
    <t>Decision Unit 2</t>
  </si>
  <si>
    <t>Decision Unit 3</t>
  </si>
  <si>
    <t>Decision Unit 4</t>
  </si>
  <si>
    <t>Total</t>
  </si>
  <si>
    <t>Reimbursable FTE</t>
  </si>
  <si>
    <t>Other FTE:</t>
  </si>
  <si>
    <t>LEAP</t>
  </si>
  <si>
    <t>Overtime</t>
  </si>
  <si>
    <t>Direct FTE</t>
  </si>
  <si>
    <t>Program Increases</t>
  </si>
  <si>
    <t>Increase 4</t>
  </si>
  <si>
    <t>Total Increases</t>
  </si>
  <si>
    <t>Total Offsets</t>
  </si>
  <si>
    <t>Program Offsets</t>
  </si>
  <si>
    <t>Offset 4</t>
  </si>
  <si>
    <t>Total Program Increases</t>
  </si>
  <si>
    <t>Total Program Offsets</t>
  </si>
  <si>
    <t>Agt./
Atty.</t>
  </si>
  <si>
    <t>Positions, Agents/Attorneys must agree with exhibits I, J, and K.</t>
  </si>
  <si>
    <t>Identify the DU under which the discussion of the program change is located within the budget submission in column B.</t>
  </si>
  <si>
    <t>Resources by Department of Justice Strategic Goal/Objective</t>
  </si>
  <si>
    <t>Strategic Goal and Strategic Objective</t>
  </si>
  <si>
    <t>Direct Amount</t>
  </si>
  <si>
    <t>Direct/
Reimb FTE</t>
  </si>
  <si>
    <t>Goal 2</t>
  </si>
  <si>
    <t>Subtotal, Goal 2</t>
  </si>
  <si>
    <t>Goal 3</t>
  </si>
  <si>
    <t>Ensure and Support the Fair, Impartial, Efficient, and Transparent Administration of Justice at the Federal, State, Local, Tribal and International Levels.</t>
  </si>
  <si>
    <t>Subtotal, Goal 3</t>
  </si>
  <si>
    <t>TOTAL</t>
  </si>
  <si>
    <t>Subtotal, Technical Adjustments</t>
  </si>
  <si>
    <t>Transfers</t>
  </si>
  <si>
    <t>List and justify each item separately.  Explanation should specifically explains the technical adjustment.</t>
  </si>
  <si>
    <t>List and justify each item separately.  Explanation should specifically explains reason, arithmetic calculations, and the current services to which each transfer applies.</t>
  </si>
  <si>
    <t>Subtotal, Transfers</t>
  </si>
  <si>
    <t>Annual Salary Rate of XXX new Positions</t>
  </si>
  <si>
    <t>Less Lapse (50%)</t>
  </si>
  <si>
    <t>Net compensation</t>
  </si>
  <si>
    <t>Associated Employee Benefits</t>
  </si>
  <si>
    <t>Total Personnel Cost</t>
  </si>
  <si>
    <t>Travel</t>
  </si>
  <si>
    <t>Transportation of Things</t>
  </si>
  <si>
    <t>Communications/Utilities</t>
  </si>
  <si>
    <t>Printing/Reproduction</t>
  </si>
  <si>
    <t>Other Contractual Services</t>
  </si>
  <si>
    <t>25.2 Other Services</t>
  </si>
  <si>
    <t>25.3 Purchase of Goods and Services from Government Accounts</t>
  </si>
  <si>
    <t>25.4 Operations and Maintenance of Facilities</t>
  </si>
  <si>
    <t>25.6 Medical Care</t>
  </si>
  <si>
    <t>Supplies and Materials</t>
  </si>
  <si>
    <t>Equipment</t>
  </si>
  <si>
    <t>Total Non-Personnel Cost</t>
  </si>
  <si>
    <r>
      <t>Administrative Salary Increase:</t>
    </r>
    <r>
      <rPr>
        <sz val="9"/>
        <color theme="1"/>
        <rFont val="Arial"/>
        <family val="2"/>
      </rPr>
      <t xml:space="preserve">
This request provides for an expected annual pay adjustment of administratively determined salaries for the Assistant United States Attorneys occupying ungraded positions in the United States Attorneys offices ($_____for pay and $_____for benefits, totaling $______.)</t>
    </r>
  </si>
  <si>
    <t xml:space="preserve"> </t>
  </si>
  <si>
    <t>Subtotal, Pay and Benefits</t>
  </si>
  <si>
    <t>Subtotal, Domestic Rent and Facilities</t>
  </si>
  <si>
    <t>Subtotal, Other Adjustments</t>
  </si>
  <si>
    <r>
      <t>Living Quarter Allowance</t>
    </r>
    <r>
      <rPr>
        <sz val="9"/>
        <color theme="1"/>
        <rFont val="Arial"/>
        <family val="2"/>
      </rPr>
      <t>:
The living quarter allowance (LQA) is an allowance granted an employee for the annual cost of adequate living quarters for the employee and the employee's family at a foreign post.  The rates are designed to cover the average cost of rent, heat, light, fuel, gas, electricity, water, local taxes, and insurance paid by the employee.  Employees who receive the GLQ do not receive LQA and vice versa.  $_______reflects the change in cost to support existing staffing levels.</t>
    </r>
  </si>
  <si>
    <r>
      <t>Education Allowance</t>
    </r>
    <r>
      <rPr>
        <sz val="9"/>
        <color theme="1"/>
        <rFont val="Arial"/>
        <family val="2"/>
      </rPr>
      <t>:
For employees stationed abroad, components are obligated to meet the educational expenses incurred by an employee in providing adequate elementary (grades K-8) and secondary (grades 9-12) education for dependent children at post.  $_______reflects the increase in cost to support existing staffing levels.</t>
    </r>
  </si>
  <si>
    <t>Subtotal, Foreign Expenses</t>
  </si>
  <si>
    <t>Subtotal, Prison and Detention</t>
  </si>
  <si>
    <t>Subtotal, Non-Recur Non-Personnel</t>
  </si>
  <si>
    <t>Reprogramming/Transfers</t>
  </si>
  <si>
    <t xml:space="preserve">Carryover </t>
  </si>
  <si>
    <t>Crosswalk of 2013 Availability</t>
  </si>
  <si>
    <t>Summary of Reimbursable Resources</t>
  </si>
  <si>
    <t>Increase/Decrease</t>
  </si>
  <si>
    <t>Reimb. Pos.</t>
  </si>
  <si>
    <t>Reimb. FTE</t>
  </si>
  <si>
    <t>Detail of Permanent Positions by Category</t>
  </si>
  <si>
    <t>ATBs</t>
  </si>
  <si>
    <t>Category</t>
  </si>
  <si>
    <t>Personnel Management (200-299)</t>
  </si>
  <si>
    <t>Clerical and Office Services (300-399)</t>
  </si>
  <si>
    <t>Accounting and Budget (500-599)</t>
  </si>
  <si>
    <t>Attorneys (905)</t>
  </si>
  <si>
    <t>Paralegals / Other Law (900-998)</t>
  </si>
  <si>
    <t>Business &amp; Industry (1100-1199)</t>
  </si>
  <si>
    <t>Information Technology Mgmt  (2210)</t>
  </si>
  <si>
    <t>Security Specialists (080)</t>
  </si>
  <si>
    <t>Total Direct Pos.</t>
  </si>
  <si>
    <t>Total Reimb. Pos.</t>
  </si>
  <si>
    <t>Headquarters (Washington, D.C.)</t>
  </si>
  <si>
    <t>U.S. Field</t>
  </si>
  <si>
    <t>Summary of Requirements by Object Class</t>
  </si>
  <si>
    <t>Object Class</t>
  </si>
  <si>
    <t>11.1 Full-Time Permanent</t>
  </si>
  <si>
    <t>11.3 Other than Full-Time Permanent</t>
  </si>
  <si>
    <t>Other Compensation</t>
  </si>
  <si>
    <t>11.8 Special Personal Services Payments</t>
  </si>
  <si>
    <t>12.0 Personnel Benefits</t>
  </si>
  <si>
    <t>13.0 Benefits for former personnel</t>
  </si>
  <si>
    <t>21.0 Travel and Transportation of Persons</t>
  </si>
  <si>
    <t>23.1 Rental Payments to GSA</t>
  </si>
  <si>
    <t>23.3 Communications, Utilities, and Miscellaneous Charges</t>
  </si>
  <si>
    <t>24.0 Printing and Reproduction</t>
  </si>
  <si>
    <t>25.1 Advisory and Assistance Services</t>
  </si>
  <si>
    <t>25.2 Other Services from Non-Federal Sources</t>
  </si>
  <si>
    <t>25.3 Other Goods and Services from Federal Sources</t>
  </si>
  <si>
    <t>25.5 Research and Development Contracts</t>
  </si>
  <si>
    <t>25.7 Operation and Maintenance of Equipment</t>
  </si>
  <si>
    <t>26.0 Supplies and Materials</t>
  </si>
  <si>
    <t>31.0 Equipment</t>
  </si>
  <si>
    <t>42.0 Insurance Claims and Indemnities</t>
  </si>
  <si>
    <t>Total Obligations</t>
  </si>
  <si>
    <t>Add - Unobligated End-of-Year, Available</t>
  </si>
  <si>
    <t>Total Direct Requirements</t>
  </si>
  <si>
    <t>Full-Time Permanent</t>
  </si>
  <si>
    <t>23.1 Rental Payments to GSA (Reimbursable)</t>
  </si>
  <si>
    <t>25.3 Other Goods and Services from Federal Sources - DHS Security (Reimbursable)</t>
  </si>
  <si>
    <t>Financial Analysis of Program Changes</t>
  </si>
  <si>
    <t>Grades</t>
  </si>
  <si>
    <t>SES</t>
  </si>
  <si>
    <t>GS-15</t>
  </si>
  <si>
    <t>GS-14</t>
  </si>
  <si>
    <t>GS-13</t>
  </si>
  <si>
    <t>GS-12</t>
  </si>
  <si>
    <t>GS-11</t>
  </si>
  <si>
    <t>GS-10</t>
  </si>
  <si>
    <t>GS-9</t>
  </si>
  <si>
    <t>GS-8</t>
  </si>
  <si>
    <t>GS-7</t>
  </si>
  <si>
    <t>GS-6</t>
  </si>
  <si>
    <t>GS-5</t>
  </si>
  <si>
    <t>Total Positions and Annual Amount</t>
  </si>
  <si>
    <t>Lapse (-)</t>
  </si>
  <si>
    <t>Total FTEs and Personnel Compensation</t>
  </si>
  <si>
    <t>Program Offsets must agree with Exhibit B by DU and exhibit J.</t>
  </si>
  <si>
    <t>Base Adjustments</t>
  </si>
  <si>
    <t>Total Base Adjustments</t>
  </si>
  <si>
    <t>Estimate FTE</t>
  </si>
  <si>
    <t>Actual FTE</t>
  </si>
  <si>
    <t>Estim. FTE</t>
  </si>
  <si>
    <t>Balance Rescission</t>
  </si>
  <si>
    <t>Total Direct</t>
  </si>
  <si>
    <t>Total Direct and Reimb. FTE</t>
  </si>
  <si>
    <t>Grand Total, FTE</t>
  </si>
  <si>
    <t>Program Activity</t>
  </si>
  <si>
    <t>Program Increases must agree with Exhibit B by DU and exhibit J.</t>
  </si>
  <si>
    <r>
      <t>Note</t>
    </r>
    <r>
      <rPr>
        <b/>
        <sz val="11"/>
        <color theme="1"/>
        <rFont val="Arial"/>
        <family val="2"/>
      </rPr>
      <t>:</t>
    </r>
    <r>
      <rPr>
        <sz val="11"/>
        <color theme="1"/>
        <rFont val="Arial"/>
        <family val="2"/>
      </rPr>
      <t xml:space="preserve"> Excludes Balance Rescission and/or Supplemental Appropriations.</t>
    </r>
  </si>
  <si>
    <t>Justifications for Technical and Base Adjustments</t>
  </si>
  <si>
    <t>TOTAL DIRECT TECHNICAL and BASE ADJUSTMENTS</t>
  </si>
  <si>
    <t>ATB Reimbursable FTE Adjustments</t>
  </si>
  <si>
    <t>Subtotal, Reimbursable FTE Changes</t>
  </si>
  <si>
    <t>ATB Reimbursable FTE Changes</t>
  </si>
  <si>
    <t>Total New Position Costs Subject to Annualization</t>
  </si>
  <si>
    <r>
      <t>Government Leased Quarter (GLQ) Requirements</t>
    </r>
    <r>
      <rPr>
        <sz val="9"/>
        <color theme="1"/>
        <rFont val="Arial"/>
        <family val="2"/>
      </rPr>
      <t>:
GLQ is a program managed by the Department of State (DOS) and provides government employees stationed overseas with housing and utilities.  DOS exercises authority for leases and control of the GLQs and negotiates the lease for components.  $_______reflects the change in cost to support existing staffing levels.</t>
    </r>
  </si>
  <si>
    <t>Recoveries/Refunds</t>
  </si>
  <si>
    <t>Obligations by Program Activity</t>
  </si>
  <si>
    <t>Total Program Change Requests</t>
  </si>
  <si>
    <t>11.5 Other Personnel Compensation</t>
  </si>
  <si>
    <t>22.0 Transportation of Things</t>
  </si>
  <si>
    <t>Subtract - Unobligated Balance, Start-of-Year</t>
  </si>
  <si>
    <r>
      <t xml:space="preserve">Please modify the number of columns depending on number of DU.  </t>
    </r>
    <r>
      <rPr>
        <b/>
        <sz val="11"/>
        <color theme="0"/>
        <rFont val="Arial"/>
        <family val="2"/>
      </rPr>
      <t>Please make sure that the display is legible.</t>
    </r>
  </si>
  <si>
    <t>Budgetary Resources</t>
  </si>
  <si>
    <r>
      <t xml:space="preserve">WCF Rate Adjustments:
</t>
    </r>
    <r>
      <rPr>
        <sz val="9"/>
        <color theme="1"/>
        <rFont val="Arial"/>
        <family val="2"/>
      </rPr>
      <t>The Department's Working Capital Fund (WCF) provides Department components with centralized administrative and infrastructure support services.  The WCF is a cost effective mechanism that eliminates duplication of effort and promotes economies of scale through consolidation and centralization.  Inflationary adjustments are required to account for pay adjustments, contractual changes, and information technology maintenance and technology refreshment upgrades  Funding of $_______is required for this account.</t>
    </r>
  </si>
  <si>
    <t>Est. FTE</t>
  </si>
  <si>
    <t>Total Direct with Rescission</t>
  </si>
  <si>
    <t>Add - Unobligated End-of-Year, Expiring</t>
  </si>
  <si>
    <t>Carryover:</t>
  </si>
  <si>
    <t>Recoveries/Refunds:</t>
  </si>
  <si>
    <t>Non-Personnel Related Decreases</t>
  </si>
  <si>
    <t>Total Technical Adjustments</t>
  </si>
  <si>
    <t>Two versions of exhibit C,  with different numbers of DU's, have been created as examples for components.</t>
  </si>
  <si>
    <t>Collections by Source</t>
  </si>
  <si>
    <t>Subtract - Transfers/Reprogramming</t>
  </si>
  <si>
    <t>2013 Enacted</t>
  </si>
  <si>
    <t xml:space="preserve">  2013 Rescissions (1.877% &amp; 0.2%)</t>
  </si>
  <si>
    <t>FY 2015 Request</t>
  </si>
  <si>
    <t>Total 2013 Enacted (with Rescissions and Sequester)</t>
  </si>
  <si>
    <t>2015 Current Services</t>
  </si>
  <si>
    <t>2015 Total Request</t>
  </si>
  <si>
    <t>2013 Enacted with Rescissions and Sequester</t>
  </si>
  <si>
    <t>2015 Technical and Base Adjustments</t>
  </si>
  <si>
    <t>2015 Increases</t>
  </si>
  <si>
    <t>2015 Offsets</t>
  </si>
  <si>
    <t>2015 Request</t>
  </si>
  <si>
    <t>FY 2015 Program Changes by Decision Unit</t>
  </si>
  <si>
    <t>2013 New Positions</t>
  </si>
  <si>
    <t>Annualization Required for 2015</t>
  </si>
  <si>
    <r>
      <t>Moves (Lease Expirations):</t>
    </r>
    <r>
      <rPr>
        <sz val="9"/>
        <color theme="1"/>
        <rFont val="Arial"/>
        <family val="2"/>
      </rPr>
      <t xml:space="preserve">
GSA requires all agencies to pay relocation costs associated with lease expirations.  This request provides for the costs associated with new office relocations caused by the expiration of leases in FY 2015. </t>
    </r>
  </si>
  <si>
    <t>Sequester</t>
  </si>
  <si>
    <t>2013 Actual</t>
  </si>
  <si>
    <t>Crosswalk of 2014 Availability</t>
  </si>
  <si>
    <t>2014 Availability</t>
  </si>
  <si>
    <t>2014 Planned</t>
  </si>
  <si>
    <t>Status of Congressionally Requested Studies, Reports, and Evaluations</t>
  </si>
  <si>
    <t>SAMPLE!!</t>
  </si>
  <si>
    <t>1.  The Conference Report associated with the FY 2013 Consolidated and Further Appropriations Act, page 42, directs BCI to submit a detailed spend plan prior to the obligation of any funds.  Target response to Committee March 2013.</t>
  </si>
  <si>
    <t>Instructions</t>
  </si>
  <si>
    <t xml:space="preserve">All Components with Congressionally requested studies, reports, and evaluations are required to submit this exhibit.  </t>
  </si>
  <si>
    <t>Components should list the status of all outstanding reports that were due during 2013 and all reports that are currently due during 2014.  Please use the above example as a guide.</t>
  </si>
  <si>
    <r>
      <t>Annualization of New Positions Approved in 2013</t>
    </r>
    <r>
      <rPr>
        <sz val="9"/>
        <color theme="1"/>
        <rFont val="Arial"/>
        <family val="2"/>
      </rPr>
      <t xml:space="preserve">:
</t>
    </r>
    <r>
      <rPr>
        <b/>
        <sz val="9"/>
        <color theme="1"/>
        <rFont val="Arial"/>
        <family val="2"/>
      </rPr>
      <t>Personnel:</t>
    </r>
    <r>
      <rPr>
        <sz val="9"/>
        <color theme="1"/>
        <rFont val="Arial"/>
        <family val="2"/>
      </rPr>
      <t xml:space="preserve">
This provides for the annualization of XXX new positions appropriated in 2013.  Annualization of new positions extends up to 3 years to provide entry level funding in the first year, with a 1 or 2-year progression to a journeyman level.  For 2013 increases, this request includes an increase of $_____for full-year payroll costs associated with these additional positions.
</t>
    </r>
    <r>
      <rPr>
        <b/>
        <sz val="9"/>
        <color theme="1"/>
        <rFont val="Arial"/>
        <family val="2"/>
      </rPr>
      <t>Non-Personnel:</t>
    </r>
    <r>
      <rPr>
        <sz val="9"/>
        <color theme="1"/>
        <rFont val="Arial"/>
        <family val="2"/>
      </rPr>
      <t xml:space="preserve">
This request includes a decrease of $______for one-time items associated with the new positions, for a net of +/-$____.</t>
    </r>
  </si>
  <si>
    <r>
      <t xml:space="preserve">International Cooperative Administrative Support Services (ICASS):
</t>
    </r>
    <r>
      <rPr>
        <sz val="9"/>
        <color theme="1"/>
        <rFont val="Arial"/>
        <family val="2"/>
      </rPr>
      <t>The Department of State charges agencies for administrative support provided to staff based overseas.  Charges are determined by a cost distribution system.  The FY 2015 request is based on the projected FY 2014 bill for post invoices and other ICASS costs. [CRM, USMS, FBI, DEA, ATF, CIV only]</t>
    </r>
    <r>
      <rPr>
        <u/>
        <sz val="9"/>
        <color theme="1"/>
        <rFont val="Arial"/>
        <family val="2"/>
      </rPr>
      <t xml:space="preserve">
</t>
    </r>
  </si>
  <si>
    <r>
      <t xml:space="preserve">Capital Security Cost Sharing (CSCS):
</t>
    </r>
    <r>
      <rPr>
        <sz val="9"/>
        <color theme="1"/>
        <rFont val="Arial"/>
        <family val="2"/>
      </rPr>
      <t>Per P.L. 108-447 and subsequent acts, “all agencies with personnel overseas subject to chief of mission authority…shall participate and provide funding in advance for their share of costs of providing new, safe, secure U.S. diplomatic facilities, without offsets, on the basis of the total overseas presence of each agency as determined by the Secretary of State.”  Originally authorized for FY 2000-2004, the program has been extended annually by OMB and Congress and has also been expanded beyond new embassy construction to include maintenance and renovation costs of the new facilities.  For the purpose of this program, State’s personnel totals for DOJ include current and projected staffing.  The estimated cost to the Department, as provided by State, for FY 2015 is $_______.  The XXX currently has XXX positions overseas, and funding of $_______is requested for this account. 
[CRM, USMS, FBI, DEA, ATF, CIV only]</t>
    </r>
    <r>
      <rPr>
        <u/>
        <sz val="9"/>
        <color theme="1"/>
        <rFont val="Arial"/>
        <family val="2"/>
      </rPr>
      <t xml:space="preserve">
</t>
    </r>
  </si>
  <si>
    <t xml:space="preserve">List and justify each item separately.  Explanation should specifically explains reason and arithmetic calculations for Prison and Detention amounts </t>
  </si>
  <si>
    <t>List and justify each item separately.  Explanation should specifically explains reason and arithmetic calculations to which each Decrease applies.</t>
  </si>
  <si>
    <r>
      <t xml:space="preserve">2013 Appropriation Enacted w/o Balance Rescission </t>
    </r>
    <r>
      <rPr>
        <b/>
        <vertAlign val="superscript"/>
        <sz val="11"/>
        <color theme="1"/>
        <rFont val="Arial"/>
        <family val="2"/>
      </rPr>
      <t>1</t>
    </r>
  </si>
  <si>
    <t>Footnotes:</t>
  </si>
  <si>
    <t>Protect the federal fisc and defend the interests of the United States</t>
  </si>
  <si>
    <t>Strengthen the government-to-government relationship between tribes and the United States, improve public safety in Indian Country, and honor treaty and trust responsibilities through consistent, coordinated policies, activities, and litigation</t>
  </si>
  <si>
    <t>Supplementals</t>
  </si>
  <si>
    <t>1) The 2013 Enacted appropriation includes the 2 across-the-board rescissions of 1.877% and 0.2%</t>
  </si>
  <si>
    <t xml:space="preserve">  2013 Sequester</t>
  </si>
  <si>
    <t>Direct Positions</t>
  </si>
  <si>
    <t>FTE</t>
  </si>
  <si>
    <t>Note: The FTE for FY 2013 is actual and for FY 2014 and FY 2015 is estimated.</t>
  </si>
  <si>
    <t>Location of Description in Narrative</t>
  </si>
  <si>
    <t>2013 Enacted with Rescissions &amp; Sequestration</t>
  </si>
  <si>
    <t>For column B, use the page number where the Program increase is described in Attachment B (Narrative portion of Congressional Justification)</t>
  </si>
  <si>
    <t>2014 Enacted</t>
  </si>
  <si>
    <t>FY 2014 Enacted</t>
  </si>
  <si>
    <t>A: Organizational Chart</t>
  </si>
  <si>
    <t>2012 template</t>
  </si>
  <si>
    <t>FY 2011 CJ Submission</t>
  </si>
  <si>
    <t>2014 - 2015 Total Change</t>
  </si>
  <si>
    <t>Environment and Natural Resources Division</t>
  </si>
  <si>
    <t>Environment and Natural Resources</t>
  </si>
  <si>
    <t>Program Offset  - Miscellaneous Program and Administrative Reductions</t>
  </si>
  <si>
    <t>Offsets:</t>
  </si>
  <si>
    <t>Subtotal, Program Changes</t>
  </si>
  <si>
    <r>
      <t>General Services Administration (GSA) Rent:</t>
    </r>
    <r>
      <rPr>
        <sz val="9"/>
        <color theme="1"/>
        <rFont val="Arial"/>
        <family val="2"/>
      </rPr>
      <t xml:space="preserve">
GSA will continue to charge rental rates that approximate those charged to commercial tenants for equivalent space and related services.  The requested increase of $630,000 is required to meet our commitment to GSA.  The costs associated with GSA rent were derived through the use of an automated system, which uses the latest inventory data, including rate increases to be effective FY 2015 for each building currently occupied by Department of Justice components, as well as the costs of new space to be occupied.  GSA provides data on the rate increases.</t>
    </r>
  </si>
  <si>
    <r>
      <t>Guard Services:</t>
    </r>
    <r>
      <rPr>
        <sz val="9"/>
        <color theme="1"/>
        <rFont val="Arial"/>
        <family val="2"/>
      </rPr>
      <t xml:space="preserve">
This includes Department of Homeland Security (DHS) Federal Protective Service charges, Justice Protective Service charges and other security services across the country.  The requested increase of $11,000 is required to meet these commitments.</t>
    </r>
  </si>
  <si>
    <r>
      <t>Retirement:</t>
    </r>
    <r>
      <rPr>
        <sz val="9"/>
        <color theme="1"/>
        <rFont val="Arial"/>
        <family val="2"/>
      </rPr>
      <t xml:space="preserve">
Agency retirement contributions increase as employees under CSRS retire and are replaced by FERS employees.  Based on U.S. Department of Justice Agency estimates, we project that the DOJ workforce will convert from CSRS to FERS at a rate of 1.3 percent per year.  The requested increase of $151,000 is necessary to meet our increased retirement obligations as a result of this conversion.</t>
    </r>
  </si>
  <si>
    <r>
      <rPr>
        <u/>
        <sz val="9"/>
        <color theme="1"/>
        <rFont val="Arial"/>
        <family val="2"/>
      </rPr>
      <t>Employee Compensation Fund:</t>
    </r>
    <r>
      <rPr>
        <sz val="9"/>
        <color theme="1"/>
        <rFont val="Arial"/>
        <family val="2"/>
      </rPr>
      <t xml:space="preserve">
The $2,000 request reflects anticipated changes in payments to the Department of Labor for injury benefits under the Federal Employee Compensation Act.</t>
    </r>
  </si>
  <si>
    <r>
      <t xml:space="preserve">2015 Pay Raise:
</t>
    </r>
    <r>
      <rPr>
        <sz val="9"/>
        <color theme="1"/>
        <rFont val="Arial"/>
        <family val="2"/>
      </rPr>
      <t>This request provides for a proposed 1 percent pay raise to be effective in January of 2015.  The amount requested, $513,000, represents the pay amounts for 3/4 of the fiscal year plus appropriate benefits ($403,000 for pay and $110,000 for benefits.)</t>
    </r>
  </si>
  <si>
    <r>
      <t xml:space="preserve">Annualization of 2014 Pay Raise:
</t>
    </r>
    <r>
      <rPr>
        <sz val="9"/>
        <color theme="1"/>
        <rFont val="Arial"/>
        <family val="2"/>
      </rPr>
      <t>This pay annualization represents first quarter amounts (October through December) of the 2014 pay increase of 1.0% included in the 2014 President's Budget.  The amount requested $193,000, represents the pay amounts for 1/4 of the fiscal year plus appropriate benefits ($151,000 for pay and $42,000 for benefits).</t>
    </r>
  </si>
  <si>
    <r>
      <t>Health Insurance:</t>
    </r>
    <r>
      <rPr>
        <sz val="9"/>
        <color theme="1"/>
        <rFont val="Arial"/>
        <family val="2"/>
      </rPr>
      <t xml:space="preserve">
Effective January 2015, the component's contribution to Federal employees' health insurance increases by 3 percent.  Applied against the 2014 estimate, the additional amount required is $96,000.</t>
    </r>
  </si>
  <si>
    <t>Department of Agriculture</t>
  </si>
  <si>
    <t>Department of Commerce</t>
  </si>
  <si>
    <t>Department of Defense</t>
  </si>
  <si>
    <t>Department of Energy</t>
  </si>
  <si>
    <t>Department of Health and Human Services</t>
  </si>
  <si>
    <t>Department of Homeland Security</t>
  </si>
  <si>
    <t>Department of Justice</t>
  </si>
  <si>
    <t>Department of State</t>
  </si>
  <si>
    <t>Environmental Protection Agency</t>
  </si>
  <si>
    <t>Federal Trade Commission</t>
  </si>
  <si>
    <t>Securities and Exchange Commission</t>
  </si>
  <si>
    <t>Others</t>
  </si>
  <si>
    <t>Department of the Interior</t>
  </si>
  <si>
    <t>Department of the Treasury</t>
  </si>
  <si>
    <r>
      <rPr>
        <u/>
        <sz val="9"/>
        <color theme="1"/>
        <rFont val="Arial"/>
        <family val="2"/>
      </rPr>
      <t xml:space="preserve">FERS Retirement Contribution:
</t>
    </r>
    <r>
      <rPr>
        <sz val="9"/>
        <color theme="1"/>
        <rFont val="Arial"/>
        <family val="2"/>
      </rPr>
      <t xml:space="preserve">Effective October 1, 2014 (FY 2015), the new agency contribution rates are 13.2% (up from the current 11.9%, or an increase of 1.3%.)   The amount requested, $898,000, represents the funds needed to cover this increase. </t>
    </r>
  </si>
  <si>
    <t>Reallocations</t>
  </si>
  <si>
    <t>Funding of $5,400,000 was distributed from GLA's ALS account to ENRD.</t>
  </si>
  <si>
    <t>Funds were carried over into 2013 from GLA's 2012 no-year account ($2,004k)</t>
  </si>
  <si>
    <t>Funds were carried over from into FY 2014 from GLA's 2013 no-year account</t>
  </si>
  <si>
    <t>Other Object Classes</t>
  </si>
  <si>
    <t>Subtract - Reallocations</t>
  </si>
  <si>
    <t>Land, natural resources and Indian matters</t>
  </si>
  <si>
    <t>Miscellaneous Program and Administrative Reductions</t>
  </si>
  <si>
    <t>Prevent Crime, Protect the Rights of the American People, and Enforce Federal Law</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</si>
</sst>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_(* #,##0_);_(* \(#,##0\);_(* &quot;-&quot;??_);_(@_)"/>
  </numFmts>
  <fonts count="51"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sz val="10"/>
      <color theme="1"/>
      <name val="Arial"/>
      <family val="2"/>
    </font>
    <font>
      <b/>
      <sz val="14"/>
      <color theme="1"/>
      <name val="Arial"/>
      <family val="2"/>
    </font>
    <font>
      <sz val="12"/>
      <color theme="1"/>
      <name val="Arial"/>
      <family val="2"/>
    </font>
    <font>
      <b/>
      <sz val="11"/>
      <color theme="1"/>
      <name val="Arial"/>
      <family val="2"/>
    </font>
    <font>
      <sz val="11"/>
      <color theme="0"/>
      <name val="Arial"/>
      <family val="2"/>
    </font>
    <font>
      <b/>
      <u/>
      <sz val="11"/>
      <color theme="1"/>
      <name val="Arial"/>
      <family val="2"/>
    </font>
    <font>
      <sz val="14"/>
      <color theme="0"/>
      <name val="Arial"/>
      <family val="2"/>
    </font>
    <font>
      <b/>
      <sz val="12"/>
      <color theme="1"/>
      <name val="Arial"/>
      <family val="2"/>
    </font>
    <font>
      <b/>
      <sz val="9"/>
      <color theme="1"/>
      <name val="Arial"/>
      <family val="2"/>
    </font>
    <font>
      <sz val="9"/>
      <color theme="1"/>
      <name val="Arial"/>
      <family val="2"/>
    </font>
    <font>
      <sz val="8"/>
      <color theme="1"/>
      <name val="Arial"/>
      <family val="2"/>
    </font>
    <font>
      <sz val="9"/>
      <color theme="0"/>
      <name val="Arial"/>
      <family val="2"/>
    </font>
    <font>
      <u/>
      <sz val="9"/>
      <color theme="1"/>
      <name val="Arial"/>
      <family val="2"/>
    </font>
    <font>
      <i/>
      <sz val="11"/>
      <color theme="1"/>
      <name val="Arial"/>
      <family val="2"/>
    </font>
    <font>
      <b/>
      <sz val="11"/>
      <color theme="0"/>
      <name val="Arial"/>
      <family val="2"/>
    </font>
    <font>
      <b/>
      <u/>
      <sz val="14"/>
      <color theme="0"/>
      <name val="Arial"/>
      <family val="2"/>
    </font>
    <font>
      <sz val="12"/>
      <color theme="0"/>
      <name val="Arial"/>
      <family val="2"/>
    </font>
    <font>
      <sz val="10"/>
      <color theme="0"/>
      <name val="Arial"/>
      <family val="2"/>
    </font>
    <font>
      <b/>
      <vertAlign val="superscript"/>
      <sz val="11"/>
      <color theme="1"/>
      <name val="Arial"/>
      <family val="2"/>
    </font>
    <font>
      <u/>
      <sz val="11"/>
      <color theme="1"/>
      <name val="Arial"/>
      <family val="2"/>
    </font>
    <font>
      <sz val="10"/>
      <name val="Arial"/>
      <family val="2"/>
    </font>
    <font>
      <sz val="12"/>
      <name val="Arial"/>
      <family val="2"/>
    </font>
    <font>
      <sz val="9"/>
      <color rgb="FF1F497D"/>
      <name val="Arial"/>
      <family val="2"/>
    </font>
    <font>
      <b/>
      <sz val="12"/>
      <name val="Arial"/>
      <family val="2"/>
    </font>
    <font>
      <sz val="8"/>
      <color theme="0"/>
      <name val="Arial"/>
      <family val="2"/>
    </font>
    <font>
      <b/>
      <sz val="16"/>
      <name val="Arial"/>
      <family val="2"/>
    </font>
    <font>
      <b/>
      <u/>
      <sz val="12"/>
      <name val="Arial"/>
      <family val="2"/>
    </font>
    <font>
      <u/>
      <sz val="16"/>
      <name val="Arial"/>
      <family val="2"/>
    </font>
    <font>
      <b/>
      <sz val="12"/>
      <color theme="0"/>
      <name val="Arial"/>
      <family val="2"/>
    </font>
    <font>
      <sz val="12"/>
      <name val="Arial"/>
      <family val="2"/>
    </font>
    <font>
      <b/>
      <sz val="16"/>
      <name val="Times New Roman"/>
      <family val="1"/>
    </font>
    <font>
      <sz val="8"/>
      <color indexed="9"/>
      <name val="Arial"/>
      <family val="2"/>
    </font>
    <font>
      <sz val="10"/>
      <color indexed="9"/>
      <name val="Times New Roman"/>
      <family val="1"/>
    </font>
    <font>
      <b/>
      <u/>
      <sz val="12"/>
      <name val="Times New Roman"/>
      <family val="1"/>
    </font>
    <font>
      <sz val="12"/>
      <name val="Times New Roman"/>
      <family val="1"/>
    </font>
    <font>
      <b/>
      <sz val="12"/>
      <color indexed="9"/>
      <name val="Arial"/>
      <family val="2"/>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rgb="FFFFFF00"/>
        <bgColor indexed="64"/>
      </patternFill>
    </fill>
  </fills>
  <borders count="9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medium">
        <color auto="1"/>
      </left>
      <right style="thin">
        <color auto="1"/>
      </right>
      <top/>
      <bottom style="thin">
        <color indexed="64"/>
      </bottom>
      <diagonal/>
    </border>
    <border>
      <left style="thin">
        <color auto="1"/>
      </left>
      <right style="thin">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thin">
        <color auto="1"/>
      </top>
      <bottom style="thin">
        <color auto="1"/>
      </bottom>
      <diagonal/>
    </border>
    <border>
      <left style="thin">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dashed">
        <color theme="0" tint="-0.14996795556505021"/>
      </bottom>
      <diagonal/>
    </border>
    <border>
      <left style="thin">
        <color auto="1"/>
      </left>
      <right style="thin">
        <color auto="1"/>
      </right>
      <top style="thin">
        <color auto="1"/>
      </top>
      <bottom style="dashed">
        <color theme="0" tint="-0.14996795556505021"/>
      </bottom>
      <diagonal/>
    </border>
    <border>
      <left style="thin">
        <color auto="1"/>
      </left>
      <right style="medium">
        <color auto="1"/>
      </right>
      <top style="thin">
        <color auto="1"/>
      </top>
      <bottom style="dashed">
        <color theme="0" tint="-0.14996795556505021"/>
      </bottom>
      <diagonal/>
    </border>
    <border>
      <left style="medium">
        <color auto="1"/>
      </left>
      <right style="thin">
        <color auto="1"/>
      </right>
      <top style="dashed">
        <color theme="0" tint="-0.14996795556505021"/>
      </top>
      <bottom style="dashed">
        <color theme="0" tint="-0.14996795556505021"/>
      </bottom>
      <diagonal/>
    </border>
    <border>
      <left style="thin">
        <color auto="1"/>
      </left>
      <right style="thin">
        <color auto="1"/>
      </right>
      <top style="dashed">
        <color theme="0" tint="-0.14996795556505021"/>
      </top>
      <bottom style="dashed">
        <color theme="0" tint="-0.14996795556505021"/>
      </bottom>
      <diagonal/>
    </border>
    <border>
      <left style="thin">
        <color auto="1"/>
      </left>
      <right style="medium">
        <color auto="1"/>
      </right>
      <top style="dashed">
        <color theme="0" tint="-0.14996795556505021"/>
      </top>
      <bottom style="dashed">
        <color theme="0" tint="-0.14996795556505021"/>
      </bottom>
      <diagonal/>
    </border>
    <border>
      <left style="medium">
        <color auto="1"/>
      </left>
      <right style="thin">
        <color auto="1"/>
      </right>
      <top style="dashed">
        <color theme="0" tint="-0.14996795556505021"/>
      </top>
      <bottom/>
      <diagonal/>
    </border>
    <border>
      <left style="thin">
        <color auto="1"/>
      </left>
      <right style="thin">
        <color auto="1"/>
      </right>
      <top style="dashed">
        <color theme="0" tint="-0.14996795556505021"/>
      </top>
      <bottom/>
      <diagonal/>
    </border>
    <border>
      <left style="thin">
        <color auto="1"/>
      </left>
      <right style="medium">
        <color auto="1"/>
      </right>
      <top style="dashed">
        <color theme="0" tint="-0.14996795556505021"/>
      </top>
      <bottom/>
      <diagonal/>
    </border>
    <border>
      <left style="medium">
        <color auto="1"/>
      </left>
      <right style="medium">
        <color auto="1"/>
      </right>
      <top/>
      <bottom style="medium">
        <color auto="1"/>
      </bottom>
      <diagonal/>
    </border>
    <border>
      <left/>
      <right style="thin">
        <color auto="1"/>
      </right>
      <top style="medium">
        <color auto="1"/>
      </top>
      <bottom/>
      <diagonal/>
    </border>
    <border>
      <left/>
      <right style="thin">
        <color auto="1"/>
      </right>
      <top/>
      <bottom style="thin">
        <color indexed="64"/>
      </bottom>
      <diagonal/>
    </border>
    <border>
      <left/>
      <right style="thin">
        <color auto="1"/>
      </right>
      <top style="thin">
        <color auto="1"/>
      </top>
      <bottom style="dashed">
        <color theme="0" tint="-0.14996795556505021"/>
      </bottom>
      <diagonal/>
    </border>
    <border>
      <left/>
      <right style="thin">
        <color auto="1"/>
      </right>
      <top style="dashed">
        <color theme="0" tint="-0.14996795556505021"/>
      </top>
      <bottom style="dashed">
        <color theme="0" tint="-0.14996795556505021"/>
      </bottom>
      <diagonal/>
    </border>
    <border>
      <left/>
      <right style="thin">
        <color auto="1"/>
      </right>
      <top style="thin">
        <color auto="1"/>
      </top>
      <bottom style="medium">
        <color auto="1"/>
      </bottom>
      <diagonal/>
    </border>
    <border>
      <left style="medium">
        <color auto="1"/>
      </left>
      <right/>
      <top/>
      <bottom/>
      <diagonal/>
    </border>
    <border>
      <left style="thin">
        <color auto="1"/>
      </left>
      <right/>
      <top style="medium">
        <color auto="1"/>
      </top>
      <bottom style="thin">
        <color auto="1"/>
      </bottom>
      <diagonal/>
    </border>
    <border>
      <left/>
      <right/>
      <top/>
      <bottom style="medium">
        <color auto="1"/>
      </bottom>
      <diagonal/>
    </border>
    <border>
      <left style="thin">
        <color auto="1"/>
      </left>
      <right/>
      <top style="thin">
        <color auto="1"/>
      </top>
      <bottom style="thin">
        <color auto="1"/>
      </bottom>
      <diagonal/>
    </border>
    <border>
      <left style="medium">
        <color auto="1"/>
      </left>
      <right style="thin">
        <color auto="1"/>
      </right>
      <top style="dashed">
        <color theme="0" tint="-0.14996795556505021"/>
      </top>
      <bottom style="thin">
        <color auto="1"/>
      </bottom>
      <diagonal/>
    </border>
    <border>
      <left/>
      <right style="thin">
        <color auto="1"/>
      </right>
      <top style="dashed">
        <color theme="0" tint="-0.14996795556505021"/>
      </top>
      <bottom style="thin">
        <color auto="1"/>
      </bottom>
      <diagonal/>
    </border>
    <border>
      <left style="thin">
        <color auto="1"/>
      </left>
      <right style="thin">
        <color auto="1"/>
      </right>
      <top style="dashed">
        <color theme="0" tint="-0.14996795556505021"/>
      </top>
      <bottom style="thin">
        <color auto="1"/>
      </bottom>
      <diagonal/>
    </border>
    <border>
      <left style="thin">
        <color auto="1"/>
      </left>
      <right style="medium">
        <color auto="1"/>
      </right>
      <top style="dashed">
        <color theme="0" tint="-0.14996795556505021"/>
      </top>
      <bottom style="thin">
        <color auto="1"/>
      </bottom>
      <diagonal/>
    </border>
    <border>
      <left/>
      <right/>
      <top style="thin">
        <color auto="1"/>
      </top>
      <bottom style="dashed">
        <color theme="0" tint="-0.14996795556505021"/>
      </bottom>
      <diagonal/>
    </border>
    <border>
      <left/>
      <right/>
      <top style="dashed">
        <color theme="0" tint="-0.14996795556505021"/>
      </top>
      <bottom style="dashed">
        <color theme="0" tint="-0.14996795556505021"/>
      </bottom>
      <diagonal/>
    </border>
    <border>
      <left/>
      <right/>
      <top style="dashed">
        <color theme="0" tint="-0.14996795556505021"/>
      </top>
      <bottom style="thin">
        <color auto="1"/>
      </bottom>
      <diagonal/>
    </border>
    <border>
      <left style="thin">
        <color auto="1"/>
      </left>
      <right style="thin">
        <color auto="1"/>
      </right>
      <top style="medium">
        <color auto="1"/>
      </top>
      <bottom/>
      <diagonal/>
    </border>
    <border>
      <left style="medium">
        <color auto="1"/>
      </left>
      <right/>
      <top style="thin">
        <color auto="1"/>
      </top>
      <bottom style="dashed">
        <color theme="0" tint="-0.14996795556505021"/>
      </bottom>
      <diagonal/>
    </border>
    <border>
      <left style="medium">
        <color auto="1"/>
      </left>
      <right/>
      <top style="dashed">
        <color theme="0" tint="-0.14996795556505021"/>
      </top>
      <bottom style="dashed">
        <color theme="0" tint="-0.14996795556505021"/>
      </bottom>
      <diagonal/>
    </border>
    <border>
      <left style="medium">
        <color auto="1"/>
      </left>
      <right/>
      <top style="dashed">
        <color theme="0" tint="-0.14996795556505021"/>
      </top>
      <bottom style="thin">
        <color auto="1"/>
      </bottom>
      <diagonal/>
    </border>
    <border>
      <left style="medium">
        <color auto="1"/>
      </left>
      <right/>
      <top style="thin">
        <color auto="1"/>
      </top>
      <bottom style="medium">
        <color auto="1"/>
      </bottom>
      <diagonal/>
    </border>
    <border>
      <left style="medium">
        <color auto="1"/>
      </left>
      <right/>
      <top style="dashed">
        <color theme="0" tint="-0.14996795556505021"/>
      </top>
      <bottom style="medium">
        <color auto="1"/>
      </bottom>
      <diagonal/>
    </border>
    <border>
      <left style="medium">
        <color auto="1"/>
      </left>
      <right/>
      <top/>
      <bottom style="dashed">
        <color theme="0" tint="-0.14996795556505021"/>
      </bottom>
      <diagonal/>
    </border>
    <border>
      <left/>
      <right/>
      <top style="medium">
        <color auto="1"/>
      </top>
      <bottom style="dashed">
        <color theme="0" tint="-0.14996795556505021"/>
      </bottom>
      <diagonal/>
    </border>
    <border>
      <left/>
      <right/>
      <top/>
      <bottom style="dashed">
        <color theme="0" tint="-0.14996795556505021"/>
      </bottom>
      <diagonal/>
    </border>
    <border>
      <left style="thin">
        <color auto="1"/>
      </left>
      <right style="thin">
        <color auto="1"/>
      </right>
      <top/>
      <bottom style="dashed">
        <color theme="0" tint="-0.14996795556505021"/>
      </bottom>
      <diagonal/>
    </border>
    <border>
      <left style="medium">
        <color auto="1"/>
      </left>
      <right/>
      <top style="dashed">
        <color theme="0" tint="-0.14996795556505021"/>
      </top>
      <bottom/>
      <diagonal/>
    </border>
    <border>
      <left/>
      <right style="thin">
        <color auto="1"/>
      </right>
      <top/>
      <bottom style="dashed">
        <color theme="0" tint="-0.14996795556505021"/>
      </bottom>
      <diagonal/>
    </border>
    <border>
      <left/>
      <right/>
      <top style="thin">
        <color auto="1"/>
      </top>
      <bottom style="medium">
        <color auto="1"/>
      </bottom>
      <diagonal/>
    </border>
    <border>
      <left style="thin">
        <color auto="1"/>
      </left>
      <right style="thin">
        <color auto="1"/>
      </right>
      <top style="dashed">
        <color theme="0" tint="-0.14996795556505021"/>
      </top>
      <bottom style="medium">
        <color auto="1"/>
      </bottom>
      <diagonal/>
    </border>
    <border>
      <left style="thin">
        <color auto="1"/>
      </left>
      <right style="medium">
        <color auto="1"/>
      </right>
      <top/>
      <bottom style="dashed">
        <color theme="0" tint="-0.14996795556505021"/>
      </bottom>
      <diagonal/>
    </border>
    <border>
      <left style="thin">
        <color auto="1"/>
      </left>
      <right style="medium">
        <color auto="1"/>
      </right>
      <top style="dashed">
        <color theme="0" tint="-0.14996795556505021"/>
      </top>
      <bottom style="medium">
        <color auto="1"/>
      </bottom>
      <diagonal/>
    </border>
    <border>
      <left style="thin">
        <color auto="1"/>
      </left>
      <right/>
      <top/>
      <bottom style="thin">
        <color auto="1"/>
      </bottom>
      <diagonal/>
    </border>
    <border>
      <left/>
      <right style="medium">
        <color auto="1"/>
      </right>
      <top style="medium">
        <color auto="1"/>
      </top>
      <bottom style="thin">
        <color auto="1"/>
      </bottom>
      <diagonal/>
    </border>
    <border>
      <left style="thin">
        <color auto="1"/>
      </left>
      <right/>
      <top style="medium">
        <color auto="1"/>
      </top>
      <bottom/>
      <diagonal/>
    </border>
    <border>
      <left/>
      <right/>
      <top style="medium">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dashed">
        <color theme="0" tint="-0.14996795556505021"/>
      </top>
      <bottom style="medium">
        <color auto="1"/>
      </bottom>
      <diagonal/>
    </border>
    <border>
      <left style="thin">
        <color auto="1"/>
      </left>
      <right style="medium">
        <color auto="1"/>
      </right>
      <top style="medium">
        <color auto="1"/>
      </top>
      <bottom style="dashed">
        <color theme="0" tint="-0.14996795556505021"/>
      </bottom>
      <diagonal/>
    </border>
    <border>
      <left style="thin">
        <color auto="1"/>
      </left>
      <right style="thin">
        <color auto="1"/>
      </right>
      <top style="medium">
        <color auto="1"/>
      </top>
      <bottom style="dashed">
        <color theme="0" tint="-0.14996795556505021"/>
      </bottom>
      <diagonal/>
    </border>
    <border>
      <left style="medium">
        <color auto="1"/>
      </left>
      <right style="thin">
        <color auto="1"/>
      </right>
      <top style="medium">
        <color auto="1"/>
      </top>
      <bottom style="dashed">
        <color theme="0" tint="-0.14996795556505021"/>
      </bottom>
      <diagonal/>
    </border>
    <border>
      <left style="medium">
        <color auto="1"/>
      </left>
      <right style="thin">
        <color auto="1"/>
      </right>
      <top/>
      <bottom style="dashed">
        <color theme="0" tint="-0.1499679555650502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medium">
        <color auto="1"/>
      </left>
      <right style="medium">
        <color auto="1"/>
      </right>
      <top style="hair">
        <color theme="0" tint="-0.34998626667073579"/>
      </top>
      <bottom style="dashed">
        <color theme="0" tint="-0.14996795556505021"/>
      </bottom>
      <diagonal/>
    </border>
    <border>
      <left style="medium">
        <color auto="1"/>
      </left>
      <right style="medium">
        <color auto="1"/>
      </right>
      <top/>
      <bottom style="dashed">
        <color theme="0" tint="-0.14996795556505021"/>
      </bottom>
      <diagonal/>
    </border>
    <border>
      <left style="medium">
        <color auto="1"/>
      </left>
      <right style="medium">
        <color auto="1"/>
      </right>
      <top style="dashed">
        <color theme="0" tint="-0.14996795556505021"/>
      </top>
      <bottom style="dashed">
        <color theme="0" tint="-0.14996795556505021"/>
      </bottom>
      <diagonal/>
    </border>
    <border>
      <left/>
      <right style="medium">
        <color auto="1"/>
      </right>
      <top style="dashed">
        <color theme="0" tint="-0.14996795556505021"/>
      </top>
      <bottom style="dashed">
        <color theme="0" tint="-0.14996795556505021"/>
      </bottom>
      <diagonal/>
    </border>
    <border>
      <left style="medium">
        <color auto="1"/>
      </left>
      <right/>
      <top/>
      <bottom style="medium">
        <color auto="1"/>
      </bottom>
      <diagonal/>
    </border>
    <border>
      <left style="medium">
        <color auto="1"/>
      </left>
      <right style="medium">
        <color auto="1"/>
      </right>
      <top style="medium">
        <color auto="1"/>
      </top>
      <bottom style="dashed">
        <color theme="0" tint="-0.14996795556505021"/>
      </bottom>
      <diagonal/>
    </border>
    <border>
      <left style="medium">
        <color auto="1"/>
      </left>
      <right/>
      <top style="medium">
        <color auto="1"/>
      </top>
      <bottom style="dashed">
        <color theme="0" tint="-0.14996795556505021"/>
      </bottom>
      <diagonal/>
    </border>
    <border>
      <left/>
      <right style="medium">
        <color auto="1"/>
      </right>
      <top style="medium">
        <color auto="1"/>
      </top>
      <bottom style="dashed">
        <color theme="0" tint="-0.14996795556505021"/>
      </bottom>
      <diagonal/>
    </border>
    <border>
      <left/>
      <right style="medium">
        <color auto="1"/>
      </right>
      <top/>
      <bottom/>
      <diagonal/>
    </border>
    <border>
      <left/>
      <right style="thin">
        <color auto="1"/>
      </right>
      <top style="medium">
        <color auto="1"/>
      </top>
      <bottom style="dashed">
        <color theme="0" tint="-0.14996795556505021"/>
      </bottom>
      <diagonal/>
    </border>
    <border>
      <left/>
      <right/>
      <top style="dashed">
        <color theme="0" tint="-0.14996795556505021"/>
      </top>
      <bottom style="medium">
        <color auto="1"/>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
      <left/>
      <right/>
      <top style="medium">
        <color rgb="FFFF0000"/>
      </top>
      <bottom/>
      <diagonal/>
    </border>
    <border>
      <left style="medium">
        <color auto="1"/>
      </left>
      <right style="thin">
        <color auto="1"/>
      </right>
      <top style="thin">
        <color auto="1"/>
      </top>
      <bottom/>
      <diagonal/>
    </border>
    <border>
      <left/>
      <right style="medium">
        <color auto="1"/>
      </right>
      <top/>
      <bottom style="dashed">
        <color theme="0" tint="-0.14996795556505021"/>
      </bottom>
      <diagonal/>
    </border>
    <border>
      <left/>
      <right style="medium">
        <color auto="1"/>
      </right>
      <top style="dashed">
        <color theme="0" tint="-0.14996795556505021"/>
      </top>
      <bottom style="thin">
        <color auto="1"/>
      </bottom>
      <diagonal/>
    </border>
    <border>
      <left/>
      <right style="thin">
        <color auto="1"/>
      </right>
      <top style="medium">
        <color auto="1"/>
      </top>
      <bottom style="thin">
        <color auto="1"/>
      </bottom>
      <diagonal/>
    </border>
    <border>
      <left/>
      <right/>
      <top style="dashed">
        <color theme="0" tint="-0.14996795556505021"/>
      </top>
      <bottom/>
      <diagonal/>
    </border>
    <border>
      <left/>
      <right style="thin">
        <color auto="1"/>
      </right>
      <top style="dashed">
        <color theme="0" tint="-0.14996795556505021"/>
      </top>
      <bottom/>
      <diagonal/>
    </border>
    <border>
      <left/>
      <right style="medium">
        <color auto="1"/>
      </right>
      <top style="thin">
        <color auto="1"/>
      </top>
      <bottom style="dashed">
        <color theme="0" tint="-0.14996795556505021"/>
      </bottom>
      <diagonal/>
    </border>
    <border>
      <left style="thin">
        <color auto="1"/>
      </left>
      <right style="thin">
        <color auto="1"/>
      </right>
      <top/>
      <bottom style="medium">
        <color indexed="64"/>
      </bottom>
      <diagonal/>
    </border>
    <border>
      <left/>
      <right style="medium">
        <color auto="1"/>
      </right>
      <top/>
      <bottom style="medium">
        <color indexed="64"/>
      </bottom>
      <diagonal/>
    </border>
    <border>
      <left style="medium">
        <color auto="1"/>
      </left>
      <right/>
      <top style="hair">
        <color theme="0" tint="-0.34998626667073579"/>
      </top>
      <bottom style="dashed">
        <color theme="0" tint="-0.14996795556505021"/>
      </bottom>
      <diagonal/>
    </border>
    <border>
      <left style="thin">
        <color auto="1"/>
      </left>
      <right style="medium">
        <color auto="1"/>
      </right>
      <top/>
      <bottom style="medium">
        <color indexed="64"/>
      </bottom>
      <diagonal/>
    </border>
  </borders>
  <cellStyleXfs count="23">
    <xf numFmtId="0" fontId="0" fillId="0" borderId="0"/>
    <xf numFmtId="43" fontId="14" fillId="0" borderId="0" applyFont="0" applyFill="0" applyBorder="0" applyAlignment="0" applyProtection="0"/>
    <xf numFmtId="0" fontId="35" fillId="0" borderId="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0" fontId="36" fillId="0" borderId="0"/>
    <xf numFmtId="0" fontId="36" fillId="0" borderId="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0" fontId="35" fillId="0" borderId="0"/>
    <xf numFmtId="0" fontId="35" fillId="0" borderId="0"/>
    <xf numFmtId="0" fontId="36" fillId="0" borderId="0"/>
    <xf numFmtId="0" fontId="44" fillId="0" borderId="0"/>
  </cellStyleXfs>
  <cellXfs count="394">
    <xf numFmtId="0" fontId="0" fillId="0" borderId="0" xfId="0"/>
    <xf numFmtId="3" fontId="18" fillId="0" borderId="6" xfId="0" applyNumberFormat="1" applyFont="1" applyBorder="1" applyAlignment="1">
      <alignment horizontal="center" vertical="top" wrapText="1"/>
    </xf>
    <xf numFmtId="3" fontId="18" fillId="0" borderId="7" xfId="0" applyNumberFormat="1" applyFont="1" applyBorder="1" applyAlignment="1">
      <alignment horizontal="center" vertical="top" wrapText="1"/>
    </xf>
    <xf numFmtId="164" fontId="18" fillId="0" borderId="8" xfId="1" applyNumberFormat="1" applyFont="1" applyBorder="1" applyAlignment="1">
      <alignment horizontal="center" vertical="top" wrapText="1"/>
    </xf>
    <xf numFmtId="0" fontId="19" fillId="0" borderId="0" xfId="0" applyFont="1"/>
    <xf numFmtId="0" fontId="18" fillId="0" borderId="0" xfId="0" applyFont="1"/>
    <xf numFmtId="0" fontId="16" fillId="0" borderId="0" xfId="0" applyFont="1" applyAlignment="1"/>
    <xf numFmtId="0" fontId="17" fillId="0" borderId="0" xfId="0" applyFont="1" applyAlignment="1"/>
    <xf numFmtId="0" fontId="15" fillId="0" borderId="0" xfId="0" applyFont="1" applyAlignment="1"/>
    <xf numFmtId="0" fontId="13" fillId="0" borderId="0" xfId="0" applyFont="1"/>
    <xf numFmtId="0" fontId="13" fillId="0" borderId="0" xfId="0" applyFont="1" applyAlignment="1"/>
    <xf numFmtId="0" fontId="13" fillId="0" borderId="1" xfId="0" applyFont="1" applyBorder="1" applyAlignment="1">
      <alignment horizontal="center" vertical="top" wrapText="1"/>
    </xf>
    <xf numFmtId="0" fontId="13" fillId="0" borderId="13" xfId="0" applyFont="1" applyBorder="1" applyAlignment="1">
      <alignment horizontal="center" vertical="top" wrapText="1"/>
    </xf>
    <xf numFmtId="0" fontId="18" fillId="0" borderId="15" xfId="0" applyFont="1" applyBorder="1" applyAlignment="1">
      <alignment horizontal="right"/>
    </xf>
    <xf numFmtId="0" fontId="13" fillId="0" borderId="16" xfId="0" applyFont="1" applyBorder="1" applyAlignment="1">
      <alignment horizontal="left" indent="3"/>
    </xf>
    <xf numFmtId="0" fontId="13" fillId="0" borderId="17" xfId="0" applyFont="1" applyBorder="1"/>
    <xf numFmtId="0" fontId="13" fillId="0" borderId="18" xfId="0" applyFont="1" applyBorder="1"/>
    <xf numFmtId="0" fontId="13" fillId="0" borderId="19" xfId="0" applyFont="1" applyBorder="1" applyAlignment="1">
      <alignment horizontal="left" indent="3"/>
    </xf>
    <xf numFmtId="0" fontId="13" fillId="0" borderId="19" xfId="0" applyFont="1" applyBorder="1" applyAlignment="1">
      <alignment horizontal="left" indent="5"/>
    </xf>
    <xf numFmtId="0" fontId="13" fillId="0" borderId="22" xfId="0" applyFont="1" applyBorder="1" applyAlignment="1">
      <alignment horizontal="left" indent="5"/>
    </xf>
    <xf numFmtId="0" fontId="13" fillId="0" borderId="6" xfId="0" applyFont="1" applyBorder="1" applyAlignment="1">
      <alignment horizontal="left" indent="3"/>
    </xf>
    <xf numFmtId="0" fontId="21" fillId="0" borderId="0" xfId="0" applyFont="1" applyAlignment="1"/>
    <xf numFmtId="0" fontId="12" fillId="0" borderId="1" xfId="0" applyFont="1" applyBorder="1" applyAlignment="1">
      <alignment horizontal="center" vertical="top" wrapText="1"/>
    </xf>
    <xf numFmtId="0" fontId="12" fillId="0" borderId="0" xfId="0" applyFont="1"/>
    <xf numFmtId="0" fontId="18" fillId="0" borderId="6" xfId="0" applyFont="1" applyBorder="1" applyAlignment="1">
      <alignment horizontal="right"/>
    </xf>
    <xf numFmtId="0" fontId="18" fillId="0" borderId="30" xfId="0" applyFont="1" applyBorder="1" applyAlignment="1">
      <alignment horizontal="right"/>
    </xf>
    <xf numFmtId="0" fontId="12" fillId="0" borderId="16" xfId="0" applyFont="1" applyBorder="1" applyAlignment="1">
      <alignment horizontal="left" indent="3"/>
    </xf>
    <xf numFmtId="0" fontId="12" fillId="0" borderId="19" xfId="0" applyFont="1" applyBorder="1" applyAlignment="1">
      <alignment horizontal="left" indent="3"/>
    </xf>
    <xf numFmtId="0" fontId="12" fillId="0" borderId="35" xfId="0" applyFont="1" applyBorder="1" applyAlignment="1">
      <alignment horizontal="left" indent="3"/>
    </xf>
    <xf numFmtId="0" fontId="12" fillId="0" borderId="0" xfId="0" applyFont="1" applyAlignment="1">
      <alignment vertical="top" wrapText="1"/>
    </xf>
    <xf numFmtId="0" fontId="12" fillId="0" borderId="0" xfId="0" applyFont="1" applyAlignment="1">
      <alignment vertical="top"/>
    </xf>
    <xf numFmtId="0" fontId="12" fillId="0" borderId="13" xfId="0" applyFont="1" applyBorder="1" applyAlignment="1">
      <alignment horizontal="center" vertical="top" wrapText="1"/>
    </xf>
    <xf numFmtId="3" fontId="13" fillId="0" borderId="20" xfId="0" applyNumberFormat="1" applyFont="1" applyBorder="1"/>
    <xf numFmtId="3" fontId="12" fillId="0" borderId="20" xfId="0" applyNumberFormat="1" applyFont="1" applyBorder="1"/>
    <xf numFmtId="3" fontId="12" fillId="0" borderId="21" xfId="0" applyNumberFormat="1" applyFont="1" applyBorder="1"/>
    <xf numFmtId="3" fontId="18" fillId="0" borderId="37" xfId="0" applyNumberFormat="1" applyFont="1" applyBorder="1"/>
    <xf numFmtId="3" fontId="18" fillId="0" borderId="38" xfId="0" applyNumberFormat="1" applyFont="1" applyBorder="1"/>
    <xf numFmtId="0" fontId="18" fillId="0" borderId="36" xfId="0" applyFont="1" applyBorder="1" applyAlignment="1">
      <alignment horizontal="right"/>
    </xf>
    <xf numFmtId="0" fontId="18" fillId="0" borderId="43" xfId="0" applyFont="1" applyBorder="1" applyAlignment="1">
      <alignment vertical="top"/>
    </xf>
    <xf numFmtId="0" fontId="13" fillId="0" borderId="44" xfId="0" applyFont="1" applyBorder="1" applyAlignment="1">
      <alignment vertical="top"/>
    </xf>
    <xf numFmtId="0" fontId="13" fillId="0" borderId="45" xfId="0" applyFont="1" applyBorder="1"/>
    <xf numFmtId="0" fontId="13" fillId="0" borderId="46" xfId="0" applyFont="1" applyBorder="1"/>
    <xf numFmtId="0" fontId="18" fillId="0" borderId="30" xfId="0" applyFont="1" applyBorder="1" applyAlignment="1">
      <alignment horizontal="center"/>
    </xf>
    <xf numFmtId="3" fontId="18" fillId="0" borderId="7" xfId="0" applyNumberFormat="1" applyFont="1" applyBorder="1"/>
    <xf numFmtId="0" fontId="18" fillId="0" borderId="28" xfId="0" applyFont="1" applyBorder="1" applyAlignment="1">
      <alignment vertical="top" wrapText="1"/>
    </xf>
    <xf numFmtId="0" fontId="18" fillId="0" borderId="36" xfId="0" applyFont="1" applyBorder="1" applyAlignment="1">
      <alignment horizontal="right" vertical="top"/>
    </xf>
    <xf numFmtId="0" fontId="15" fillId="0" borderId="0" xfId="0" applyFont="1" applyAlignment="1">
      <alignment horizontal="center"/>
    </xf>
    <xf numFmtId="0" fontId="23" fillId="0" borderId="33" xfId="0" applyFont="1" applyBorder="1" applyAlignment="1">
      <alignment vertical="center" wrapText="1"/>
    </xf>
    <xf numFmtId="0" fontId="26" fillId="0" borderId="0" xfId="0" applyFont="1" applyAlignment="1"/>
    <xf numFmtId="0" fontId="24" fillId="0" borderId="0" xfId="0" applyFont="1"/>
    <xf numFmtId="0" fontId="23" fillId="0" borderId="48" xfId="0" applyFont="1" applyBorder="1" applyAlignment="1">
      <alignment vertical="top"/>
    </xf>
    <xf numFmtId="0" fontId="24" fillId="0" borderId="44" xfId="0" applyFont="1" applyBorder="1" applyAlignment="1">
      <alignment vertical="top"/>
    </xf>
    <xf numFmtId="3" fontId="24" fillId="0" borderId="40" xfId="0" applyNumberFormat="1" applyFont="1" applyBorder="1"/>
    <xf numFmtId="0" fontId="24" fillId="0" borderId="45" xfId="0" applyFont="1" applyBorder="1"/>
    <xf numFmtId="0" fontId="23" fillId="0" borderId="43" xfId="0" applyFont="1" applyBorder="1" applyAlignment="1">
      <alignment vertical="top"/>
    </xf>
    <xf numFmtId="0" fontId="26" fillId="0" borderId="0" xfId="0" applyFont="1"/>
    <xf numFmtId="0" fontId="23" fillId="0" borderId="5" xfId="0" applyFont="1" applyBorder="1" applyAlignment="1">
      <alignment horizontal="center" vertical="center" wrapText="1"/>
    </xf>
    <xf numFmtId="0" fontId="23" fillId="0" borderId="4" xfId="0" applyFont="1" applyBorder="1" applyAlignment="1">
      <alignment horizontal="center" vertical="center" wrapText="1"/>
    </xf>
    <xf numFmtId="0" fontId="24" fillId="0" borderId="17" xfId="0" applyFont="1" applyBorder="1"/>
    <xf numFmtId="3" fontId="24" fillId="0" borderId="20" xfId="0" applyNumberFormat="1" applyFont="1" applyBorder="1"/>
    <xf numFmtId="3" fontId="23" fillId="0" borderId="37" xfId="0" applyNumberFormat="1" applyFont="1" applyBorder="1"/>
    <xf numFmtId="3" fontId="24" fillId="0" borderId="17" xfId="0" applyNumberFormat="1" applyFont="1" applyBorder="1"/>
    <xf numFmtId="3" fontId="24" fillId="0" borderId="50" xfId="0" applyNumberFormat="1" applyFont="1" applyBorder="1"/>
    <xf numFmtId="3" fontId="27" fillId="0" borderId="40" xfId="0" applyNumberFormat="1" applyFont="1" applyBorder="1"/>
    <xf numFmtId="0" fontId="24" fillId="0" borderId="43" xfId="0" applyFont="1" applyBorder="1" applyAlignment="1">
      <alignment vertical="top"/>
    </xf>
    <xf numFmtId="0" fontId="23" fillId="0" borderId="40" xfId="0" applyFont="1" applyBorder="1" applyAlignment="1">
      <alignment vertical="top" wrapText="1"/>
    </xf>
    <xf numFmtId="0" fontId="24" fillId="0" borderId="20" xfId="0" applyFont="1" applyBorder="1"/>
    <xf numFmtId="0" fontId="24" fillId="0" borderId="40" xfId="0" applyFont="1" applyBorder="1" applyAlignment="1">
      <alignment horizontal="left" vertical="top" wrapText="1" indent="2"/>
    </xf>
    <xf numFmtId="0" fontId="23" fillId="0" borderId="40" xfId="0" applyFont="1" applyBorder="1" applyAlignment="1">
      <alignment horizontal="right" vertical="top" wrapText="1" indent="2"/>
    </xf>
    <xf numFmtId="3" fontId="23" fillId="0" borderId="40" xfId="0" applyNumberFormat="1" applyFont="1" applyBorder="1"/>
    <xf numFmtId="3" fontId="23" fillId="0" borderId="20" xfId="0" applyNumberFormat="1" applyFont="1" applyBorder="1"/>
    <xf numFmtId="0" fontId="24" fillId="0" borderId="40" xfId="0" applyFont="1" applyBorder="1" applyAlignment="1">
      <alignment horizontal="left" vertical="top" wrapText="1" indent="4"/>
    </xf>
    <xf numFmtId="0" fontId="23" fillId="0" borderId="31" xfId="0" applyFont="1" applyBorder="1" applyAlignment="1">
      <alignment vertical="top"/>
    </xf>
    <xf numFmtId="0" fontId="24" fillId="0" borderId="41" xfId="0" applyFont="1" applyBorder="1" applyAlignment="1">
      <alignment horizontal="center" vertical="top" wrapText="1"/>
    </xf>
    <xf numFmtId="0" fontId="24" fillId="0" borderId="36" xfId="0" applyFont="1" applyBorder="1" applyAlignment="1">
      <alignment horizontal="center" vertical="top" wrapText="1"/>
    </xf>
    <xf numFmtId="0" fontId="24" fillId="0" borderId="31" xfId="0" applyFont="1" applyBorder="1"/>
    <xf numFmtId="0" fontId="24" fillId="0" borderId="52" xfId="0" applyFont="1" applyBorder="1" applyAlignment="1">
      <alignment vertical="top"/>
    </xf>
    <xf numFmtId="3" fontId="23" fillId="0" borderId="51" xfId="0" applyNumberFormat="1" applyFont="1" applyBorder="1"/>
    <xf numFmtId="0" fontId="23" fillId="0" borderId="40" xfId="0" applyFont="1" applyBorder="1" applyAlignment="1">
      <alignment horizontal="center" vertical="top" wrapText="1"/>
    </xf>
    <xf numFmtId="0" fontId="24" fillId="0" borderId="48" xfId="0" applyFont="1" applyBorder="1" applyAlignment="1">
      <alignment vertical="top"/>
    </xf>
    <xf numFmtId="0" fontId="24" fillId="0" borderId="47" xfId="0" applyFont="1" applyBorder="1" applyAlignment="1">
      <alignment vertical="top"/>
    </xf>
    <xf numFmtId="3" fontId="23" fillId="0" borderId="55" xfId="0" applyNumberFormat="1" applyFont="1" applyBorder="1"/>
    <xf numFmtId="0" fontId="23" fillId="0" borderId="3" xfId="0" applyFont="1" applyBorder="1" applyAlignment="1">
      <alignment horizontal="center" vertical="center" wrapText="1"/>
    </xf>
    <xf numFmtId="0" fontId="24" fillId="0" borderId="18" xfId="0" applyFont="1" applyBorder="1"/>
    <xf numFmtId="3" fontId="24" fillId="0" borderId="21" xfId="0" applyNumberFormat="1" applyFont="1" applyBorder="1"/>
    <xf numFmtId="3" fontId="23" fillId="0" borderId="38" xfId="0" applyNumberFormat="1" applyFont="1" applyBorder="1"/>
    <xf numFmtId="3" fontId="24" fillId="0" borderId="18" xfId="0" applyNumberFormat="1" applyFont="1" applyBorder="1"/>
    <xf numFmtId="0" fontId="24" fillId="0" borderId="21" xfId="0" applyFont="1" applyBorder="1"/>
    <xf numFmtId="3" fontId="23" fillId="0" borderId="21" xfId="0" applyNumberFormat="1" applyFont="1" applyBorder="1"/>
    <xf numFmtId="3" fontId="23" fillId="0" borderId="56" xfId="0" applyNumberFormat="1" applyFont="1" applyBorder="1"/>
    <xf numFmtId="3" fontId="23" fillId="0" borderId="57" xfId="0" applyNumberFormat="1" applyFont="1" applyBorder="1"/>
    <xf numFmtId="0" fontId="15" fillId="0" borderId="33" xfId="0" applyFont="1" applyBorder="1" applyAlignment="1"/>
    <xf numFmtId="0" fontId="19" fillId="0" borderId="0" xfId="0" applyFont="1" applyAlignment="1"/>
    <xf numFmtId="0" fontId="11" fillId="0" borderId="1" xfId="0" applyFont="1" applyBorder="1" applyAlignment="1">
      <alignment horizontal="center" vertical="top" wrapText="1"/>
    </xf>
    <xf numFmtId="0" fontId="18" fillId="0" borderId="0" xfId="0" applyFont="1" applyBorder="1" applyAlignment="1">
      <alignment horizontal="center" vertical="center" wrapText="1"/>
    </xf>
    <xf numFmtId="0" fontId="11" fillId="0" borderId="13" xfId="0" applyFont="1" applyBorder="1" applyAlignment="1">
      <alignment horizontal="center" vertical="top" wrapText="1"/>
    </xf>
    <xf numFmtId="0" fontId="13" fillId="0" borderId="44" xfId="0" applyFont="1" applyBorder="1"/>
    <xf numFmtId="0" fontId="13" fillId="0" borderId="48" xfId="0" applyFont="1" applyBorder="1" applyAlignment="1">
      <alignment horizontal="left" indent="1"/>
    </xf>
    <xf numFmtId="0" fontId="13" fillId="0" borderId="44" xfId="0" applyFont="1" applyBorder="1" applyAlignment="1">
      <alignment horizontal="left" indent="1"/>
    </xf>
    <xf numFmtId="0" fontId="18" fillId="0" borderId="9" xfId="0" applyFont="1" applyBorder="1" applyAlignment="1">
      <alignment horizontal="center"/>
    </xf>
    <xf numFmtId="0" fontId="11" fillId="0" borderId="16" xfId="0" applyFont="1" applyBorder="1" applyAlignment="1">
      <alignment horizontal="left" indent="2"/>
    </xf>
    <xf numFmtId="0" fontId="11" fillId="0" borderId="19" xfId="0" applyFont="1" applyBorder="1" applyAlignment="1">
      <alignment horizontal="left" indent="2"/>
    </xf>
    <xf numFmtId="0" fontId="28" fillId="0" borderId="19" xfId="0" applyFont="1" applyBorder="1" applyAlignment="1">
      <alignment horizontal="left" indent="8"/>
    </xf>
    <xf numFmtId="0" fontId="18" fillId="0" borderId="19" xfId="0" applyFont="1" applyBorder="1"/>
    <xf numFmtId="0" fontId="18" fillId="0" borderId="19" xfId="0" applyFont="1" applyBorder="1" applyAlignment="1">
      <alignment horizontal="center"/>
    </xf>
    <xf numFmtId="0" fontId="18" fillId="0" borderId="63" xfId="0" applyFont="1" applyBorder="1" applyAlignment="1">
      <alignment horizontal="center"/>
    </xf>
    <xf numFmtId="0" fontId="11" fillId="0" borderId="63" xfId="0" applyFont="1" applyBorder="1" applyAlignment="1">
      <alignment horizontal="left" wrapText="1" indent="2"/>
    </xf>
    <xf numFmtId="0" fontId="11" fillId="0" borderId="66" xfId="0" applyFont="1" applyBorder="1"/>
    <xf numFmtId="0" fontId="12" fillId="0" borderId="0" xfId="0" applyFont="1" applyBorder="1" applyAlignment="1">
      <alignment horizontal="center" vertical="top" wrapText="1"/>
    </xf>
    <xf numFmtId="0" fontId="12" fillId="0" borderId="0" xfId="0" applyFont="1" applyBorder="1"/>
    <xf numFmtId="0" fontId="18" fillId="0" borderId="0" xfId="0" applyFont="1" applyBorder="1"/>
    <xf numFmtId="0" fontId="13" fillId="0" borderId="0" xfId="0" applyFont="1" applyBorder="1"/>
    <xf numFmtId="0" fontId="11" fillId="0" borderId="17" xfId="0" applyFont="1" applyBorder="1" applyAlignment="1">
      <alignment horizontal="left" indent="1"/>
    </xf>
    <xf numFmtId="0" fontId="11" fillId="0" borderId="51" xfId="0" applyFont="1" applyBorder="1" applyAlignment="1">
      <alignment horizontal="left" indent="1"/>
    </xf>
    <xf numFmtId="0" fontId="11" fillId="0" borderId="37" xfId="0" applyFont="1" applyBorder="1" applyAlignment="1">
      <alignment horizontal="left" indent="1"/>
    </xf>
    <xf numFmtId="0" fontId="11" fillId="0" borderId="51" xfId="0" applyFont="1" applyBorder="1" applyAlignment="1">
      <alignment horizontal="left" indent="3"/>
    </xf>
    <xf numFmtId="0" fontId="11" fillId="0" borderId="14" xfId="0" applyFont="1" applyBorder="1" applyAlignment="1">
      <alignment horizontal="left" indent="1"/>
    </xf>
    <xf numFmtId="0" fontId="18" fillId="0" borderId="1" xfId="0" applyFont="1" applyBorder="1" applyAlignment="1">
      <alignment horizontal="right" indent="1"/>
    </xf>
    <xf numFmtId="0" fontId="18" fillId="0" borderId="72" xfId="0" applyFont="1" applyBorder="1"/>
    <xf numFmtId="3" fontId="18" fillId="0" borderId="19" xfId="0" applyNumberFormat="1" applyFont="1" applyBorder="1"/>
    <xf numFmtId="3" fontId="18" fillId="0" borderId="20" xfId="0" applyNumberFormat="1" applyFont="1" applyBorder="1"/>
    <xf numFmtId="0" fontId="18" fillId="0" borderId="73" xfId="0" applyFont="1" applyBorder="1" applyAlignment="1">
      <alignment horizontal="left" indent="1"/>
    </xf>
    <xf numFmtId="3" fontId="18" fillId="0" borderId="21" xfId="0" applyNumberFormat="1" applyFont="1" applyBorder="1"/>
    <xf numFmtId="0" fontId="18" fillId="0" borderId="73" xfId="0" applyFont="1" applyBorder="1"/>
    <xf numFmtId="0" fontId="18" fillId="0" borderId="73" xfId="0" applyFont="1" applyBorder="1" applyAlignment="1">
      <alignment horizontal="left" indent="3"/>
    </xf>
    <xf numFmtId="0" fontId="18" fillId="0" borderId="71" xfId="0" applyFont="1" applyBorder="1" applyAlignment="1">
      <alignment horizontal="left"/>
    </xf>
    <xf numFmtId="3" fontId="18" fillId="0" borderId="44" xfId="0" applyNumberFormat="1" applyFont="1" applyBorder="1"/>
    <xf numFmtId="3" fontId="18" fillId="0" borderId="74" xfId="0" applyNumberFormat="1" applyFont="1" applyBorder="1"/>
    <xf numFmtId="0" fontId="18" fillId="0" borderId="73" xfId="0" applyFont="1" applyBorder="1" applyAlignment="1">
      <alignment horizontal="left"/>
    </xf>
    <xf numFmtId="0" fontId="18" fillId="0" borderId="72" xfId="0" applyFont="1" applyBorder="1" applyAlignment="1">
      <alignment horizontal="left" indent="1"/>
    </xf>
    <xf numFmtId="0" fontId="18" fillId="0" borderId="76" xfId="0" applyFont="1" applyBorder="1"/>
    <xf numFmtId="3" fontId="18" fillId="0" borderId="77" xfId="0" applyNumberFormat="1" applyFont="1" applyBorder="1"/>
    <xf numFmtId="3" fontId="18" fillId="0" borderId="65" xfId="0" applyNumberFormat="1" applyFont="1" applyBorder="1"/>
    <xf numFmtId="3" fontId="18" fillId="0" borderId="78" xfId="0" applyNumberFormat="1" applyFont="1" applyBorder="1"/>
    <xf numFmtId="0" fontId="18" fillId="0" borderId="4" xfId="0" applyFont="1" applyBorder="1" applyAlignment="1">
      <alignment horizontal="center" vertical="center" wrapText="1"/>
    </xf>
    <xf numFmtId="0" fontId="13" fillId="0" borderId="67" xfId="0" applyFont="1" applyBorder="1" applyAlignment="1">
      <alignment horizontal="left" indent="3"/>
    </xf>
    <xf numFmtId="0" fontId="10" fillId="0" borderId="16" xfId="0" applyFont="1" applyBorder="1" applyAlignment="1">
      <alignment horizontal="left" indent="2"/>
    </xf>
    <xf numFmtId="3" fontId="18" fillId="0" borderId="31" xfId="0" applyNumberFormat="1" applyFont="1" applyBorder="1"/>
    <xf numFmtId="3" fontId="18" fillId="0" borderId="14" xfId="0" applyNumberFormat="1" applyFont="1" applyBorder="1"/>
    <xf numFmtId="3" fontId="18" fillId="0" borderId="79" xfId="0" applyNumberFormat="1" applyFont="1" applyBorder="1"/>
    <xf numFmtId="0" fontId="10" fillId="0" borderId="1" xfId="0" applyFont="1" applyBorder="1" applyAlignment="1">
      <alignment horizontal="center" vertical="top" wrapText="1"/>
    </xf>
    <xf numFmtId="0" fontId="10" fillId="0" borderId="67" xfId="0" applyFont="1" applyBorder="1" applyAlignment="1">
      <alignment horizontal="left" indent="3"/>
    </xf>
    <xf numFmtId="0" fontId="10" fillId="0" borderId="19" xfId="0" applyFont="1" applyBorder="1" applyAlignment="1">
      <alignment horizontal="left" indent="3"/>
    </xf>
    <xf numFmtId="0" fontId="10" fillId="0" borderId="6" xfId="0" applyFont="1" applyBorder="1" applyAlignment="1">
      <alignment horizontal="left" indent="3"/>
    </xf>
    <xf numFmtId="0" fontId="18" fillId="0" borderId="0" xfId="0" applyFont="1" applyBorder="1" applyAlignment="1">
      <alignment vertical="center" wrapText="1"/>
    </xf>
    <xf numFmtId="0" fontId="24" fillId="0" borderId="77" xfId="0" applyFont="1" applyBorder="1" applyAlignment="1">
      <alignment vertical="top"/>
    </xf>
    <xf numFmtId="3" fontId="23" fillId="0" borderId="65" xfId="0" applyNumberFormat="1" applyFont="1" applyBorder="1"/>
    <xf numFmtId="3" fontId="24" fillId="0" borderId="64" xfId="0" applyNumberFormat="1" applyFont="1" applyBorder="1"/>
    <xf numFmtId="0" fontId="24" fillId="0" borderId="47" xfId="0" applyFont="1" applyBorder="1"/>
    <xf numFmtId="0" fontId="9" fillId="0" borderId="1" xfId="0" applyFont="1" applyBorder="1" applyAlignment="1">
      <alignment horizontal="center" vertical="top" wrapText="1"/>
    </xf>
    <xf numFmtId="0" fontId="9" fillId="0" borderId="19" xfId="0" applyFont="1" applyBorder="1" applyAlignment="1">
      <alignment horizontal="left" indent="3"/>
    </xf>
    <xf numFmtId="0" fontId="9" fillId="0" borderId="6" xfId="0" applyFont="1" applyBorder="1" applyAlignment="1">
      <alignment horizontal="left" indent="3"/>
    </xf>
    <xf numFmtId="0" fontId="9" fillId="0" borderId="52" xfId="0" applyFont="1" applyBorder="1"/>
    <xf numFmtId="0" fontId="9" fillId="0" borderId="19" xfId="0" applyFont="1" applyBorder="1" applyAlignment="1">
      <alignment horizontal="left" indent="2"/>
    </xf>
    <xf numFmtId="0" fontId="18" fillId="0" borderId="4" xfId="0" applyFont="1" applyBorder="1" applyAlignment="1">
      <alignment horizontal="center" vertical="center" wrapText="1"/>
    </xf>
    <xf numFmtId="0" fontId="30" fillId="0" borderId="82" xfId="0" applyFont="1" applyBorder="1" applyAlignment="1">
      <alignment horizontal="center"/>
    </xf>
    <xf numFmtId="0" fontId="31" fillId="0" borderId="83" xfId="0" applyFont="1" applyBorder="1" applyAlignment="1"/>
    <xf numFmtId="0" fontId="19" fillId="0" borderId="83" xfId="0" applyFont="1" applyBorder="1" applyAlignment="1"/>
    <xf numFmtId="0" fontId="19" fillId="0" borderId="84" xfId="0" applyFont="1" applyBorder="1" applyAlignment="1"/>
    <xf numFmtId="0" fontId="32" fillId="0" borderId="85" xfId="0" applyFont="1" applyBorder="1" applyAlignment="1"/>
    <xf numFmtId="0" fontId="8" fillId="0" borderId="51" xfId="0" applyFont="1" applyBorder="1" applyAlignment="1">
      <alignment horizontal="left" indent="1"/>
    </xf>
    <xf numFmtId="0" fontId="7" fillId="0" borderId="35" xfId="0" applyFont="1" applyBorder="1" applyAlignment="1">
      <alignment horizontal="left" indent="2"/>
    </xf>
    <xf numFmtId="0" fontId="9" fillId="0" borderId="86" xfId="0" applyFont="1" applyBorder="1" applyAlignment="1">
      <alignment horizontal="left" indent="1"/>
    </xf>
    <xf numFmtId="0" fontId="9" fillId="0" borderId="10" xfId="0" applyFont="1" applyBorder="1" applyAlignment="1">
      <alignment horizontal="left" indent="1"/>
    </xf>
    <xf numFmtId="0" fontId="7" fillId="0" borderId="19" xfId="0" applyFont="1" applyBorder="1" applyAlignment="1">
      <alignment horizontal="left" indent="2"/>
    </xf>
    <xf numFmtId="3" fontId="18" fillId="0" borderId="48" xfId="0" applyNumberFormat="1" applyFont="1" applyBorder="1"/>
    <xf numFmtId="3" fontId="18" fillId="0" borderId="51" xfId="0" applyNumberFormat="1" applyFont="1" applyBorder="1"/>
    <xf numFmtId="3" fontId="18" fillId="0" borderId="87" xfId="0" applyNumberFormat="1" applyFont="1" applyBorder="1"/>
    <xf numFmtId="3" fontId="18" fillId="0" borderId="45" xfId="0" applyNumberFormat="1" applyFont="1" applyBorder="1"/>
    <xf numFmtId="3" fontId="18" fillId="0" borderId="67" xfId="0" applyNumberFormat="1" applyFont="1" applyBorder="1"/>
    <xf numFmtId="3" fontId="18" fillId="0" borderId="56" xfId="0" applyNumberFormat="1" applyFont="1" applyBorder="1"/>
    <xf numFmtId="3" fontId="18" fillId="0" borderId="88" xfId="0" applyNumberFormat="1" applyFont="1" applyBorder="1"/>
    <xf numFmtId="3" fontId="34" fillId="0" borderId="19" xfId="0" applyNumberFormat="1" applyFont="1" applyBorder="1"/>
    <xf numFmtId="3" fontId="34" fillId="0" borderId="20" xfId="0" applyNumberFormat="1" applyFont="1" applyBorder="1"/>
    <xf numFmtId="3" fontId="34" fillId="0" borderId="21" xfId="0" applyNumberFormat="1" applyFont="1" applyBorder="1"/>
    <xf numFmtId="0" fontId="6" fillId="0" borderId="1" xfId="0" applyFont="1" applyBorder="1" applyAlignment="1">
      <alignment horizontal="center" vertical="top" wrapText="1"/>
    </xf>
    <xf numFmtId="3" fontId="13" fillId="0" borderId="17" xfId="0" applyNumberFormat="1" applyFont="1" applyBorder="1"/>
    <xf numFmtId="3" fontId="13" fillId="0" borderId="18" xfId="0" applyNumberFormat="1" applyFont="1" applyBorder="1"/>
    <xf numFmtId="3" fontId="13" fillId="0" borderId="21" xfId="0" applyNumberFormat="1" applyFont="1" applyBorder="1"/>
    <xf numFmtId="3" fontId="18" fillId="0" borderId="1" xfId="0" applyNumberFormat="1" applyFont="1" applyBorder="1"/>
    <xf numFmtId="3" fontId="18" fillId="0" borderId="13" xfId="0" applyNumberFormat="1" applyFont="1" applyBorder="1"/>
    <xf numFmtId="3" fontId="18" fillId="0" borderId="17" xfId="0" applyNumberFormat="1" applyFont="1" applyBorder="1"/>
    <xf numFmtId="3" fontId="10" fillId="0" borderId="17" xfId="0" applyNumberFormat="1" applyFont="1" applyBorder="1"/>
    <xf numFmtId="3" fontId="10" fillId="0" borderId="18" xfId="0" applyNumberFormat="1" applyFont="1" applyBorder="1"/>
    <xf numFmtId="3" fontId="10" fillId="0" borderId="37" xfId="0" applyNumberFormat="1" applyFont="1" applyBorder="1"/>
    <xf numFmtId="3" fontId="10" fillId="0" borderId="38" xfId="0" applyNumberFormat="1" applyFont="1" applyBorder="1"/>
    <xf numFmtId="3" fontId="13" fillId="0" borderId="51" xfId="0" applyNumberFormat="1" applyFont="1" applyBorder="1"/>
    <xf numFmtId="3" fontId="13" fillId="0" borderId="56" xfId="0" applyNumberFormat="1" applyFont="1" applyBorder="1"/>
    <xf numFmtId="3" fontId="13" fillId="0" borderId="23" xfId="0" applyNumberFormat="1" applyFont="1" applyBorder="1"/>
    <xf numFmtId="3" fontId="13" fillId="0" borderId="24" xfId="0" applyNumberFormat="1" applyFont="1" applyBorder="1"/>
    <xf numFmtId="3" fontId="13" fillId="0" borderId="7" xfId="0" applyNumberFormat="1" applyFont="1" applyBorder="1"/>
    <xf numFmtId="3" fontId="13" fillId="0" borderId="8" xfId="0" applyNumberFormat="1" applyFont="1" applyBorder="1"/>
    <xf numFmtId="3" fontId="13" fillId="0" borderId="37" xfId="0" applyNumberFormat="1" applyFont="1" applyBorder="1"/>
    <xf numFmtId="3" fontId="13" fillId="0" borderId="38" xfId="0" applyNumberFormat="1" applyFont="1" applyBorder="1"/>
    <xf numFmtId="3" fontId="12" fillId="0" borderId="17" xfId="0" applyNumberFormat="1" applyFont="1" applyBorder="1"/>
    <xf numFmtId="3" fontId="12" fillId="0" borderId="18" xfId="0" applyNumberFormat="1" applyFont="1" applyBorder="1"/>
    <xf numFmtId="3" fontId="12" fillId="0" borderId="37" xfId="0" applyNumberFormat="1" applyFont="1" applyBorder="1"/>
    <xf numFmtId="3" fontId="12" fillId="0" borderId="38" xfId="0" applyNumberFormat="1" applyFont="1" applyBorder="1"/>
    <xf numFmtId="3" fontId="18" fillId="0" borderId="8" xfId="0" applyNumberFormat="1" applyFont="1" applyBorder="1"/>
    <xf numFmtId="0" fontId="12" fillId="0" borderId="28" xfId="0" applyFont="1" applyBorder="1" applyAlignment="1">
      <alignment horizontal="center"/>
    </xf>
    <xf numFmtId="0" fontId="12" fillId="0" borderId="29" xfId="0" applyFont="1" applyBorder="1" applyAlignment="1">
      <alignment horizontal="center"/>
    </xf>
    <xf numFmtId="0" fontId="12" fillId="0" borderId="36" xfId="0" applyFont="1" applyBorder="1" applyAlignment="1">
      <alignment horizontal="center"/>
    </xf>
    <xf numFmtId="0" fontId="5" fillId="0" borderId="28" xfId="0" applyFont="1" applyBorder="1" applyAlignment="1">
      <alignment horizontal="center"/>
    </xf>
    <xf numFmtId="3" fontId="12" fillId="0" borderId="51" xfId="0" applyNumberFormat="1" applyFont="1" applyBorder="1"/>
    <xf numFmtId="3" fontId="12" fillId="0" borderId="14" xfId="0" applyNumberFormat="1" applyFont="1" applyBorder="1"/>
    <xf numFmtId="3" fontId="28" fillId="0" borderId="20" xfId="0" applyNumberFormat="1" applyFont="1" applyBorder="1"/>
    <xf numFmtId="3" fontId="28" fillId="0" borderId="21" xfId="0" applyNumberFormat="1" applyFont="1" applyBorder="1"/>
    <xf numFmtId="3" fontId="18" fillId="0" borderId="55" xfId="0" applyNumberFormat="1" applyFont="1" applyBorder="1"/>
    <xf numFmtId="3" fontId="18" fillId="0" borderId="57" xfId="0" applyNumberFormat="1" applyFont="1" applyBorder="1"/>
    <xf numFmtId="3" fontId="13" fillId="0" borderId="65" xfId="0" applyNumberFormat="1" applyFont="1" applyBorder="1"/>
    <xf numFmtId="3" fontId="13" fillId="0" borderId="64" xfId="0" applyNumberFormat="1" applyFont="1" applyBorder="1"/>
    <xf numFmtId="3" fontId="13" fillId="0" borderId="55" xfId="0" applyNumberFormat="1" applyFont="1" applyBorder="1"/>
    <xf numFmtId="3" fontId="13" fillId="0" borderId="57" xfId="0" applyNumberFormat="1" applyFont="1" applyBorder="1"/>
    <xf numFmtId="0" fontId="4" fillId="0" borderId="19" xfId="0" applyFont="1" applyBorder="1" applyAlignment="1">
      <alignment horizontal="left" indent="2"/>
    </xf>
    <xf numFmtId="0" fontId="4" fillId="0" borderId="0" xfId="0" applyFont="1"/>
    <xf numFmtId="0" fontId="24" fillId="0" borderId="31" xfId="0" applyFont="1" applyBorder="1" applyAlignment="1">
      <alignment vertical="top"/>
    </xf>
    <xf numFmtId="3" fontId="24" fillId="0" borderId="51" xfId="0" applyNumberFormat="1" applyFont="1" applyBorder="1"/>
    <xf numFmtId="3" fontId="24" fillId="0" borderId="56" xfId="0" applyNumberFormat="1" applyFont="1" applyBorder="1"/>
    <xf numFmtId="3" fontId="4" fillId="0" borderId="0" xfId="0" applyNumberFormat="1" applyFont="1"/>
    <xf numFmtId="164" fontId="4" fillId="0" borderId="0" xfId="1" applyNumberFormat="1" applyFont="1"/>
    <xf numFmtId="3" fontId="4" fillId="0" borderId="21" xfId="0" applyNumberFormat="1" applyFont="1" applyBorder="1"/>
    <xf numFmtId="0" fontId="4" fillId="0" borderId="73" xfId="0" applyFont="1" applyBorder="1" applyAlignment="1">
      <alignment horizontal="left" indent="6"/>
    </xf>
    <xf numFmtId="3" fontId="4" fillId="0" borderId="19" xfId="0" applyNumberFormat="1" applyFont="1" applyBorder="1"/>
    <xf numFmtId="3" fontId="4" fillId="0" borderId="20" xfId="0" applyNumberFormat="1" applyFont="1" applyBorder="1"/>
    <xf numFmtId="0" fontId="4" fillId="0" borderId="73" xfId="0" applyFont="1" applyBorder="1" applyAlignment="1">
      <alignment horizontal="left" indent="3"/>
    </xf>
    <xf numFmtId="0" fontId="4" fillId="0" borderId="73" xfId="0" applyFont="1" applyBorder="1" applyAlignment="1">
      <alignment horizontal="left" indent="4"/>
    </xf>
    <xf numFmtId="3" fontId="4" fillId="0" borderId="44" xfId="0" applyNumberFormat="1" applyFont="1" applyBorder="1"/>
    <xf numFmtId="3" fontId="4" fillId="0" borderId="74" xfId="0" applyNumberFormat="1" applyFont="1" applyBorder="1"/>
    <xf numFmtId="0" fontId="4" fillId="0" borderId="25" xfId="0" applyFont="1" applyBorder="1" applyAlignment="1">
      <alignment horizontal="left"/>
    </xf>
    <xf numFmtId="3" fontId="4" fillId="0" borderId="75" xfId="0" applyNumberFormat="1" applyFont="1" applyBorder="1"/>
    <xf numFmtId="0" fontId="37" fillId="0" borderId="0" xfId="0" applyFont="1" applyAlignment="1">
      <alignment vertical="center"/>
    </xf>
    <xf numFmtId="0" fontId="2" fillId="0" borderId="0" xfId="0" applyFont="1"/>
    <xf numFmtId="0" fontId="2" fillId="0" borderId="0" xfId="0" applyFont="1" applyAlignment="1">
      <alignment horizontal="left"/>
    </xf>
    <xf numFmtId="0" fontId="4" fillId="0" borderId="21" xfId="0" applyFont="1" applyBorder="1"/>
    <xf numFmtId="0" fontId="4" fillId="0" borderId="20" xfId="0" applyFont="1" applyBorder="1"/>
    <xf numFmtId="0" fontId="4" fillId="0" borderId="31" xfId="0" applyFont="1" applyBorder="1"/>
    <xf numFmtId="0" fontId="4" fillId="0" borderId="40" xfId="0" applyFont="1" applyBorder="1"/>
    <xf numFmtId="0" fontId="1" fillId="0" borderId="0" xfId="0" applyFont="1" applyAlignment="1"/>
    <xf numFmtId="0" fontId="4" fillId="0" borderId="0" xfId="0" applyFont="1" applyAlignment="1"/>
    <xf numFmtId="0" fontId="4" fillId="0" borderId="72" xfId="0" applyFont="1" applyBorder="1"/>
    <xf numFmtId="3" fontId="18" fillId="0" borderId="92" xfId="0" applyNumberFormat="1" applyFont="1" applyBorder="1"/>
    <xf numFmtId="3" fontId="18" fillId="0" borderId="16" xfId="0" applyNumberFormat="1" applyFont="1" applyBorder="1"/>
    <xf numFmtId="0" fontId="38" fillId="0" borderId="0" xfId="13" applyFont="1"/>
    <xf numFmtId="0" fontId="36" fillId="0" borderId="0" xfId="13" applyFont="1"/>
    <xf numFmtId="0" fontId="39" fillId="0" borderId="0" xfId="13" applyFont="1"/>
    <xf numFmtId="3" fontId="40" fillId="0" borderId="0" xfId="13" applyNumberFormat="1" applyFont="1" applyAlignment="1"/>
    <xf numFmtId="0" fontId="35" fillId="0" borderId="0" xfId="19" applyFont="1"/>
    <xf numFmtId="0" fontId="36" fillId="2" borderId="0" xfId="20" applyFont="1" applyFill="1" applyAlignment="1">
      <alignment horizontal="center"/>
    </xf>
    <xf numFmtId="0" fontId="35" fillId="2" borderId="0" xfId="20" applyFont="1" applyFill="1"/>
    <xf numFmtId="0" fontId="38" fillId="2" borderId="0" xfId="20" applyFont="1" applyFill="1"/>
    <xf numFmtId="0" fontId="41" fillId="2" borderId="0" xfId="20" applyFont="1" applyFill="1" applyAlignment="1">
      <alignment horizontal="center"/>
    </xf>
    <xf numFmtId="0" fontId="42" fillId="2" borderId="0" xfId="20" applyFont="1" applyFill="1"/>
    <xf numFmtId="0" fontId="36" fillId="2" borderId="0" xfId="20" applyFont="1" applyFill="1" applyAlignment="1">
      <alignment wrapText="1"/>
    </xf>
    <xf numFmtId="0" fontId="35" fillId="2" borderId="0" xfId="19" applyFill="1"/>
    <xf numFmtId="0" fontId="36" fillId="0" borderId="0" xfId="13"/>
    <xf numFmtId="0" fontId="35" fillId="0" borderId="0" xfId="19"/>
    <xf numFmtId="0" fontId="31" fillId="0" borderId="0" xfId="13" applyFont="1"/>
    <xf numFmtId="0" fontId="38" fillId="3" borderId="0" xfId="19" applyFont="1" applyFill="1" applyAlignment="1">
      <alignment horizontal="centerContinuous"/>
    </xf>
    <xf numFmtId="0" fontId="43" fillId="0" borderId="0" xfId="13" applyFont="1"/>
    <xf numFmtId="0" fontId="36" fillId="3" borderId="0" xfId="19" applyFont="1" applyFill="1" applyAlignment="1">
      <alignment horizontal="centerContinuous"/>
    </xf>
    <xf numFmtId="0" fontId="36" fillId="3" borderId="0" xfId="19" applyFont="1" applyFill="1"/>
    <xf numFmtId="0" fontId="13" fillId="0" borderId="0" xfId="0" applyFont="1" applyAlignment="1">
      <alignment horizontal="center" wrapText="1"/>
    </xf>
    <xf numFmtId="0" fontId="13" fillId="0" borderId="0" xfId="0" applyFont="1" applyAlignment="1">
      <alignment wrapText="1"/>
    </xf>
    <xf numFmtId="3" fontId="13" fillId="0" borderId="0" xfId="0" applyNumberFormat="1" applyFont="1" applyBorder="1"/>
    <xf numFmtId="0" fontId="20" fillId="0" borderId="0" xfId="0" applyFont="1" applyBorder="1" applyAlignment="1">
      <alignment horizontal="left" indent="3"/>
    </xf>
    <xf numFmtId="0" fontId="4" fillId="0" borderId="29" xfId="0" applyFont="1" applyBorder="1" applyAlignment="1">
      <alignment vertical="top" wrapText="1"/>
    </xf>
    <xf numFmtId="0" fontId="13" fillId="0" borderId="52" xfId="0" applyFont="1" applyBorder="1" applyAlignment="1">
      <alignment vertical="top"/>
    </xf>
    <xf numFmtId="0" fontId="4" fillId="0" borderId="91" xfId="0" applyFont="1" applyBorder="1" applyAlignment="1">
      <alignment vertical="top" wrapText="1"/>
    </xf>
    <xf numFmtId="0" fontId="45" fillId="0" borderId="0" xfId="22" applyFont="1"/>
    <xf numFmtId="0" fontId="44" fillId="0" borderId="0" xfId="22"/>
    <xf numFmtId="0" fontId="46" fillId="0" borderId="0" xfId="22" applyFont="1"/>
    <xf numFmtId="0" fontId="38" fillId="0" borderId="0" xfId="22" applyFont="1"/>
    <xf numFmtId="0" fontId="36" fillId="3" borderId="0" xfId="22" applyFont="1" applyFill="1" applyAlignment="1"/>
    <xf numFmtId="0" fontId="36" fillId="3" borderId="0" xfId="22" applyFont="1" applyFill="1" applyBorder="1" applyAlignment="1">
      <alignment vertical="top" wrapText="1"/>
    </xf>
    <xf numFmtId="0" fontId="50" fillId="2" borderId="0" xfId="22" applyFont="1" applyFill="1" applyProtection="1">
      <protection hidden="1"/>
    </xf>
    <xf numFmtId="0" fontId="4" fillId="0" borderId="16" xfId="0" applyFont="1" applyBorder="1" applyAlignment="1">
      <alignment horizontal="left" indent="3"/>
    </xf>
    <xf numFmtId="0" fontId="4" fillId="0" borderId="28" xfId="0" quotePrefix="1" applyFont="1" applyBorder="1" applyAlignment="1">
      <alignment horizontal="center"/>
    </xf>
    <xf numFmtId="3" fontId="13" fillId="0" borderId="0" xfId="0" applyNumberFormat="1" applyFont="1"/>
    <xf numFmtId="0" fontId="4" fillId="0" borderId="19" xfId="0" applyFont="1" applyBorder="1" applyAlignment="1">
      <alignment horizontal="left" indent="3"/>
    </xf>
    <xf numFmtId="3" fontId="4" fillId="0" borderId="51" xfId="0" applyNumberFormat="1" applyFont="1" applyBorder="1"/>
    <xf numFmtId="3" fontId="4" fillId="0" borderId="23" xfId="0" applyNumberFormat="1" applyFont="1" applyBorder="1"/>
    <xf numFmtId="3" fontId="0" fillId="0" borderId="0" xfId="0" applyNumberFormat="1"/>
    <xf numFmtId="3" fontId="4" fillId="0" borderId="93" xfId="0" applyNumberFormat="1" applyFont="1" applyBorder="1"/>
    <xf numFmtId="3" fontId="4" fillId="0" borderId="94" xfId="0" applyNumberFormat="1" applyFont="1" applyBorder="1"/>
    <xf numFmtId="3" fontId="4" fillId="0" borderId="17" xfId="0" applyNumberFormat="1" applyFont="1" applyBorder="1"/>
    <xf numFmtId="0" fontId="4" fillId="0" borderId="0" xfId="0" applyFont="1" applyAlignment="1">
      <alignment wrapText="1"/>
    </xf>
    <xf numFmtId="3" fontId="18" fillId="0" borderId="18" xfId="0" applyNumberFormat="1" applyFont="1" applyBorder="1"/>
    <xf numFmtId="43" fontId="25" fillId="0" borderId="0" xfId="1" applyFont="1"/>
    <xf numFmtId="0" fontId="18" fillId="0" borderId="95" xfId="0" applyFont="1" applyBorder="1" applyAlignment="1">
      <alignment horizontal="left"/>
    </xf>
    <xf numFmtId="3" fontId="18" fillId="0" borderId="22" xfId="0" applyNumberFormat="1" applyFont="1" applyBorder="1"/>
    <xf numFmtId="3" fontId="18" fillId="0" borderId="23" xfId="0" applyNumberFormat="1" applyFont="1" applyBorder="1"/>
    <xf numFmtId="3" fontId="4" fillId="0" borderId="67" xfId="0" applyNumberFormat="1" applyFont="1" applyBorder="1"/>
    <xf numFmtId="3" fontId="4" fillId="0" borderId="56" xfId="0" applyNumberFormat="1" applyFont="1" applyBorder="1"/>
    <xf numFmtId="3" fontId="4" fillId="0" borderId="35" xfId="0" applyNumberFormat="1" applyFont="1" applyBorder="1"/>
    <xf numFmtId="3" fontId="4" fillId="0" borderId="37" xfId="0" applyNumberFormat="1" applyFont="1" applyBorder="1"/>
    <xf numFmtId="3" fontId="4" fillId="0" borderId="38" xfId="0" applyNumberFormat="1" applyFont="1" applyBorder="1"/>
    <xf numFmtId="3" fontId="18" fillId="0" borderId="96" xfId="0" applyNumberFormat="1" applyFont="1" applyBorder="1"/>
    <xf numFmtId="0" fontId="47" fillId="0" borderId="0" xfId="22" applyFont="1" applyBorder="1" applyAlignment="1"/>
    <xf numFmtId="0" fontId="36" fillId="0" borderId="0" xfId="22" applyFont="1" applyBorder="1" applyAlignment="1"/>
    <xf numFmtId="0" fontId="48" fillId="3" borderId="0" xfId="22" applyFont="1" applyFill="1" applyBorder="1" applyAlignment="1">
      <alignment horizontal="center" vertical="top"/>
    </xf>
    <xf numFmtId="0" fontId="49" fillId="4" borderId="0" xfId="22" applyFont="1" applyFill="1" applyBorder="1" applyAlignment="1">
      <alignment vertical="top" wrapText="1"/>
    </xf>
    <xf numFmtId="0" fontId="4" fillId="0" borderId="0" xfId="0" applyFont="1" applyAlignment="1">
      <alignment horizontal="left" vertical="top"/>
    </xf>
    <xf numFmtId="0" fontId="33" fillId="0" borderId="0" xfId="0" applyFont="1" applyAlignment="1">
      <alignment horizontal="left" vertical="top"/>
    </xf>
    <xf numFmtId="0" fontId="16" fillId="0" borderId="0" xfId="0" applyFont="1" applyAlignment="1">
      <alignment horizontal="center"/>
    </xf>
    <xf numFmtId="0" fontId="17" fillId="0" borderId="0" xfId="0" applyFont="1" applyAlignment="1">
      <alignment horizontal="center"/>
    </xf>
    <xf numFmtId="0" fontId="4" fillId="0" borderId="0" xfId="0" applyFont="1" applyAlignment="1">
      <alignment horizontal="center"/>
    </xf>
    <xf numFmtId="0" fontId="3" fillId="0" borderId="0" xfId="0" applyFont="1" applyAlignment="1">
      <alignment horizontal="center"/>
    </xf>
    <xf numFmtId="0" fontId="18" fillId="0" borderId="3" xfId="0" applyFont="1" applyBorder="1" applyAlignment="1">
      <alignment horizontal="center"/>
    </xf>
    <xf numFmtId="0" fontId="18" fillId="0" borderId="4" xfId="0" applyFont="1" applyBorder="1" applyAlignment="1">
      <alignment horizontal="center"/>
    </xf>
    <xf numFmtId="0" fontId="18" fillId="0" borderId="5" xfId="0" applyFont="1" applyBorder="1" applyAlignment="1">
      <alignment horizontal="center"/>
    </xf>
    <xf numFmtId="0" fontId="15" fillId="0" borderId="0" xfId="0" applyFont="1" applyAlignment="1">
      <alignment horizontal="center"/>
    </xf>
    <xf numFmtId="0" fontId="18" fillId="0" borderId="12" xfId="0" applyFont="1" applyBorder="1" applyAlignment="1">
      <alignment horizontal="center" vertical="center"/>
    </xf>
    <xf numFmtId="0" fontId="18" fillId="0" borderId="10" xfId="0" applyFont="1" applyBorder="1" applyAlignment="1">
      <alignment horizontal="center" vertical="center"/>
    </xf>
    <xf numFmtId="0" fontId="13" fillId="0" borderId="0" xfId="0" applyFont="1" applyAlignment="1">
      <alignment horizontal="center"/>
    </xf>
    <xf numFmtId="0" fontId="18" fillId="0" borderId="4" xfId="0" applyFont="1" applyBorder="1" applyAlignment="1">
      <alignment horizontal="center" vertical="center" wrapText="1"/>
    </xf>
    <xf numFmtId="0" fontId="18" fillId="0" borderId="5" xfId="0" applyFont="1" applyBorder="1" applyAlignment="1">
      <alignment horizontal="center" vertical="center" wrapText="1"/>
    </xf>
    <xf numFmtId="0" fontId="12" fillId="0" borderId="0" xfId="0" applyFont="1" applyAlignment="1">
      <alignment horizontal="center"/>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0" fontId="15" fillId="0" borderId="33" xfId="0" applyFont="1" applyBorder="1" applyAlignment="1">
      <alignment horizontal="center"/>
    </xf>
    <xf numFmtId="0" fontId="15" fillId="0" borderId="0" xfId="0" applyFont="1" applyBorder="1" applyAlignment="1">
      <alignment horizontal="center"/>
    </xf>
    <xf numFmtId="0" fontId="20" fillId="0" borderId="0" xfId="0" applyFont="1" applyAlignment="1">
      <alignment horizontal="left" vertical="top"/>
    </xf>
    <xf numFmtId="0" fontId="18" fillId="0" borderId="12"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2" xfId="0" applyFont="1" applyBorder="1" applyAlignment="1">
      <alignment horizontal="center" vertical="center" wrapText="1"/>
    </xf>
    <xf numFmtId="0" fontId="13" fillId="0" borderId="33" xfId="0" applyFont="1" applyBorder="1" applyAlignment="1">
      <alignment horizontal="center"/>
    </xf>
    <xf numFmtId="0" fontId="22" fillId="0" borderId="0" xfId="0" applyFont="1" applyAlignment="1">
      <alignment horizontal="center"/>
    </xf>
    <xf numFmtId="0" fontId="1" fillId="0" borderId="0" xfId="0" applyFont="1" applyAlignment="1">
      <alignment horizontal="center"/>
    </xf>
    <xf numFmtId="0" fontId="24" fillId="0" borderId="0" xfId="0" applyFont="1" applyAlignment="1">
      <alignment horizontal="center"/>
    </xf>
    <xf numFmtId="0" fontId="25" fillId="0" borderId="0" xfId="0" applyFont="1" applyAlignment="1">
      <alignment horizontal="center"/>
    </xf>
    <xf numFmtId="0" fontId="23" fillId="0" borderId="50" xfId="0" applyFont="1" applyBorder="1" applyAlignment="1">
      <alignment horizontal="left" vertical="top" wrapText="1"/>
    </xf>
    <xf numFmtId="0" fontId="23" fillId="0" borderId="41" xfId="0" applyFont="1" applyBorder="1" applyAlignment="1">
      <alignment horizontal="right" vertical="top"/>
    </xf>
    <xf numFmtId="0" fontId="23" fillId="0" borderId="36" xfId="0" applyFont="1" applyBorder="1" applyAlignment="1">
      <alignment horizontal="right" vertical="top"/>
    </xf>
    <xf numFmtId="0" fontId="23" fillId="0" borderId="49" xfId="0" applyFont="1" applyBorder="1" applyAlignment="1">
      <alignment horizontal="left" vertical="top" wrapText="1"/>
    </xf>
    <xf numFmtId="0" fontId="4" fillId="0" borderId="0" xfId="0" applyFont="1" applyBorder="1" applyAlignment="1">
      <alignment horizontal="center"/>
    </xf>
    <xf numFmtId="0" fontId="4" fillId="0" borderId="33" xfId="0" applyFont="1" applyBorder="1" applyAlignment="1">
      <alignment horizontal="center"/>
    </xf>
    <xf numFmtId="0" fontId="27" fillId="0" borderId="90" xfId="0" applyFont="1" applyBorder="1" applyAlignment="1">
      <alignment horizontal="left" vertical="top" wrapText="1"/>
    </xf>
    <xf numFmtId="0" fontId="27" fillId="0" borderId="91" xfId="0" applyFont="1" applyBorder="1" applyAlignment="1">
      <alignment horizontal="left" vertical="top" wrapText="1"/>
    </xf>
    <xf numFmtId="0" fontId="0" fillId="0" borderId="50" xfId="0" applyBorder="1" applyAlignment="1">
      <alignment horizontal="left" vertical="top" wrapText="1"/>
    </xf>
    <xf numFmtId="0" fontId="0" fillId="0" borderId="53" xfId="0" applyBorder="1" applyAlignment="1">
      <alignment horizontal="left" vertical="top" wrapText="1"/>
    </xf>
    <xf numFmtId="0" fontId="23" fillId="0" borderId="49" xfId="0" applyFont="1" applyBorder="1" applyAlignment="1">
      <alignment horizontal="left" vertical="top"/>
    </xf>
    <xf numFmtId="0" fontId="23" fillId="0" borderId="80" xfId="0" applyFont="1" applyBorder="1" applyAlignment="1">
      <alignment horizontal="left" vertical="top"/>
    </xf>
    <xf numFmtId="0" fontId="27" fillId="0" borderId="40" xfId="0" applyFont="1" applyBorder="1" applyAlignment="1">
      <alignment horizontal="left" vertical="top"/>
    </xf>
    <xf numFmtId="0" fontId="24" fillId="0" borderId="40" xfId="0" applyFont="1" applyBorder="1" applyAlignment="1">
      <alignment horizontal="left" vertical="top"/>
    </xf>
    <xf numFmtId="0" fontId="24" fillId="0" borderId="29" xfId="0" applyFont="1" applyBorder="1" applyAlignment="1">
      <alignment horizontal="left" vertical="top"/>
    </xf>
    <xf numFmtId="0" fontId="23" fillId="0" borderId="81" xfId="0" applyFont="1" applyBorder="1" applyAlignment="1">
      <alignment horizontal="right" vertical="top"/>
    </xf>
    <xf numFmtId="0" fontId="23" fillId="0" borderId="39" xfId="0" applyFont="1" applyBorder="1" applyAlignment="1">
      <alignment horizontal="left" vertical="top" wrapText="1"/>
    </xf>
    <xf numFmtId="0" fontId="24" fillId="0" borderId="40" xfId="0" applyFont="1" applyBorder="1" applyAlignment="1">
      <alignment horizontal="left" vertical="top" wrapText="1"/>
    </xf>
    <xf numFmtId="0" fontId="27" fillId="0" borderId="40" xfId="0" applyFont="1" applyBorder="1" applyAlignment="1">
      <alignment horizontal="left" vertical="top" wrapText="1"/>
    </xf>
    <xf numFmtId="0" fontId="24" fillId="0" borderId="40" xfId="0" applyFont="1" applyBorder="1" applyAlignment="1">
      <alignment horizontal="center" vertical="top" wrapText="1"/>
    </xf>
    <xf numFmtId="0" fontId="27" fillId="0" borderId="29" xfId="0" applyFont="1" applyBorder="1" applyAlignment="1">
      <alignment horizontal="left" vertical="top"/>
    </xf>
    <xf numFmtId="0" fontId="27" fillId="0" borderId="29" xfId="0" applyFont="1" applyBorder="1" applyAlignment="1">
      <alignment horizontal="left" vertical="top" wrapText="1"/>
    </xf>
    <xf numFmtId="0" fontId="0" fillId="0" borderId="90" xfId="0" applyBorder="1" applyAlignment="1">
      <alignment horizontal="left" vertical="top" wrapText="1"/>
    </xf>
    <xf numFmtId="0" fontId="0" fillId="0" borderId="91" xfId="0" applyBorder="1" applyAlignment="1">
      <alignment horizontal="left" vertical="top" wrapText="1"/>
    </xf>
    <xf numFmtId="0" fontId="24" fillId="0" borderId="90" xfId="0" applyFont="1" applyBorder="1" applyAlignment="1">
      <alignment horizontal="left" vertical="top" wrapText="1"/>
    </xf>
    <xf numFmtId="0" fontId="24" fillId="0" borderId="91" xfId="0" applyFont="1" applyBorder="1" applyAlignment="1">
      <alignment horizontal="left" vertical="top" wrapText="1"/>
    </xf>
    <xf numFmtId="0" fontId="24" fillId="0" borderId="50" xfId="0" applyFont="1" applyBorder="1" applyAlignment="1">
      <alignment horizontal="left" vertical="top" wrapText="1"/>
    </xf>
    <xf numFmtId="0" fontId="24" fillId="0" borderId="53" xfId="0" applyFont="1" applyBorder="1" applyAlignment="1">
      <alignment horizontal="left" vertical="top" wrapText="1"/>
    </xf>
    <xf numFmtId="0" fontId="23" fillId="0" borderId="40" xfId="0" applyFont="1" applyBorder="1" applyAlignment="1">
      <alignment horizontal="left" vertical="top"/>
    </xf>
    <xf numFmtId="0" fontId="23" fillId="0" borderId="29" xfId="0" applyFont="1" applyBorder="1" applyAlignment="1">
      <alignment horizontal="left" vertical="top"/>
    </xf>
    <xf numFmtId="0" fontId="23" fillId="0" borderId="54" xfId="0" applyFont="1" applyBorder="1" applyAlignment="1">
      <alignment horizontal="center" vertical="top"/>
    </xf>
    <xf numFmtId="0" fontId="23" fillId="0" borderId="30" xfId="0" applyFont="1" applyBorder="1" applyAlignment="1">
      <alignment horizontal="center" vertical="top"/>
    </xf>
    <xf numFmtId="0" fontId="24" fillId="0" borderId="29" xfId="0" applyFont="1" applyBorder="1" applyAlignment="1">
      <alignment horizontal="left" vertical="top" wrapText="1"/>
    </xf>
    <xf numFmtId="0" fontId="23" fillId="0" borderId="50" xfId="0" applyFont="1" applyBorder="1" applyAlignment="1">
      <alignment horizontal="left" vertical="top"/>
    </xf>
    <xf numFmtId="0" fontId="23" fillId="0" borderId="53" xfId="0" applyFont="1" applyBorder="1" applyAlignment="1">
      <alignment horizontal="left" vertical="top"/>
    </xf>
    <xf numFmtId="0" fontId="18" fillId="0" borderId="61" xfId="0" applyFont="1" applyBorder="1" applyAlignment="1">
      <alignment horizontal="center" vertical="center" wrapText="1"/>
    </xf>
    <xf numFmtId="0" fontId="18" fillId="0" borderId="89" xfId="0" applyFont="1" applyBorder="1" applyAlignment="1">
      <alignment horizontal="center" vertical="center" wrapText="1"/>
    </xf>
    <xf numFmtId="0" fontId="4" fillId="0" borderId="0" xfId="0" applyFont="1" applyAlignment="1">
      <alignment horizontal="left"/>
    </xf>
    <xf numFmtId="0" fontId="13" fillId="0" borderId="0" xfId="0" applyFont="1" applyAlignment="1">
      <alignment horizontal="center" wrapText="1"/>
    </xf>
    <xf numFmtId="0" fontId="4" fillId="0" borderId="0" xfId="0" applyFont="1" applyAlignment="1">
      <alignment horizontal="left" wrapText="1"/>
    </xf>
    <xf numFmtId="0" fontId="13" fillId="0" borderId="0" xfId="0" applyFont="1" applyAlignment="1">
      <alignment horizontal="left" wrapText="1"/>
    </xf>
    <xf numFmtId="0" fontId="18" fillId="0" borderId="60"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70" xfId="0" applyFont="1" applyBorder="1" applyAlignment="1">
      <alignment horizontal="center" vertical="center" wrapText="1"/>
    </xf>
    <xf numFmtId="0" fontId="18" fillId="0" borderId="58"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62" xfId="0" applyFont="1" applyBorder="1" applyAlignment="1">
      <alignment horizontal="center" vertical="center" wrapText="1"/>
    </xf>
    <xf numFmtId="0" fontId="18" fillId="0" borderId="11" xfId="0" applyFont="1" applyBorder="1" applyAlignment="1">
      <alignment horizontal="center" vertical="center"/>
    </xf>
    <xf numFmtId="0" fontId="18" fillId="0" borderId="14" xfId="0" applyFont="1" applyBorder="1" applyAlignment="1">
      <alignment horizontal="center" vertical="center"/>
    </xf>
    <xf numFmtId="0" fontId="18" fillId="0" borderId="2" xfId="0" applyFont="1" applyBorder="1" applyAlignment="1">
      <alignment horizontal="center" vertical="center"/>
    </xf>
    <xf numFmtId="0" fontId="18" fillId="0" borderId="68" xfId="0" applyFont="1" applyBorder="1" applyAlignment="1">
      <alignment horizontal="center" vertical="center" wrapText="1"/>
    </xf>
    <xf numFmtId="0" fontId="36" fillId="3" borderId="0" xfId="19" applyFont="1" applyFill="1" applyAlignment="1">
      <alignment vertical="top" wrapText="1"/>
    </xf>
    <xf numFmtId="0" fontId="36" fillId="3" borderId="0" xfId="13" applyFont="1" applyFill="1" applyAlignment="1">
      <alignment vertical="top" wrapText="1"/>
    </xf>
    <xf numFmtId="3" fontId="40" fillId="0" borderId="0" xfId="13" applyNumberFormat="1" applyFont="1" applyAlignment="1">
      <alignment horizontal="center"/>
    </xf>
    <xf numFmtId="0" fontId="36" fillId="0" borderId="0" xfId="13" applyFont="1" applyBorder="1" applyAlignment="1">
      <alignment horizontal="center"/>
    </xf>
    <xf numFmtId="3" fontId="38" fillId="2" borderId="0" xfId="20" applyNumberFormat="1" applyFont="1" applyFill="1" applyAlignment="1">
      <alignment horizontal="center"/>
    </xf>
    <xf numFmtId="0" fontId="38" fillId="2" borderId="0" xfId="20" applyFont="1" applyFill="1" applyAlignment="1">
      <alignment horizontal="center"/>
    </xf>
    <xf numFmtId="3" fontId="36" fillId="2" borderId="0" xfId="20" applyNumberFormat="1" applyFont="1" applyFill="1" applyAlignment="1">
      <alignment horizontal="center"/>
    </xf>
    <xf numFmtId="0" fontId="36" fillId="2" borderId="0" xfId="20" applyFont="1" applyFill="1" applyAlignment="1">
      <alignment horizontal="center"/>
    </xf>
    <xf numFmtId="0" fontId="41" fillId="2" borderId="0" xfId="20" applyFont="1" applyFill="1" applyAlignment="1">
      <alignment horizontal="center"/>
    </xf>
    <xf numFmtId="0" fontId="36" fillId="2" borderId="0" xfId="20" applyFont="1" applyFill="1" applyAlignment="1">
      <alignment wrapText="1"/>
    </xf>
  </cellXfs>
  <cellStyles count="23">
    <cellStyle name="Comma" xfId="1" builtinId="3"/>
    <cellStyle name="Comma 2" xfId="3"/>
    <cellStyle name="Comma 2 2" xfId="4"/>
    <cellStyle name="Comma 3" xfId="5"/>
    <cellStyle name="Comma 4" xfId="6"/>
    <cellStyle name="Comma 4 2" xfId="7"/>
    <cellStyle name="Currency 2" xfId="8"/>
    <cellStyle name="Currency 2 2" xfId="9"/>
    <cellStyle name="Currency 3" xfId="10"/>
    <cellStyle name="Currency 4" xfId="11"/>
    <cellStyle name="Currency 4 2" xfId="12"/>
    <cellStyle name="Normal" xfId="0" builtinId="0"/>
    <cellStyle name="Normal 2" xfId="13"/>
    <cellStyle name="Normal 3" xfId="2"/>
    <cellStyle name="Normal 4" xfId="14"/>
    <cellStyle name="Normal 5" xfId="21"/>
    <cellStyle name="Normal 6" xfId="22"/>
    <cellStyle name="Normal_Appendix Exhibits.FINAL 2" xfId="19"/>
    <cellStyle name="Normal_Sheet1 2" xfId="20"/>
    <cellStyle name="Percent 2" xfId="15"/>
    <cellStyle name="Percent 2 2" xfId="16"/>
    <cellStyle name="Percent 3" xfId="17"/>
    <cellStyle name="Percent 3 2" xfId="18"/>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xdr:rowOff>
    </xdr:from>
    <xdr:to>
      <xdr:col>13</xdr:col>
      <xdr:colOff>111760</xdr:colOff>
      <xdr:row>28</xdr:row>
      <xdr:rowOff>182880</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264161"/>
          <a:ext cx="8300720" cy="5405119"/>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N256"/>
  <sheetViews>
    <sheetView view="pageBreakPreview" zoomScale="75" zoomScaleNormal="75" zoomScaleSheetLayoutView="75" workbookViewId="0">
      <selection activeCell="M32" sqref="M32"/>
    </sheetView>
  </sheetViews>
  <sheetFormatPr defaultColWidth="9.140625" defaultRowHeight="15" x14ac:dyDescent="0.2"/>
  <cols>
    <col min="1" max="13" width="9.140625" style="269"/>
    <col min="14" max="14" width="2" style="270" customWidth="1"/>
    <col min="15" max="16384" width="9.140625" style="269"/>
  </cols>
  <sheetData>
    <row r="1" spans="1:14" ht="20.25" x14ac:dyDescent="0.3">
      <c r="A1" s="268" t="s">
        <v>238</v>
      </c>
      <c r="N1" s="270" t="s">
        <v>22</v>
      </c>
    </row>
    <row r="2" spans="1:14" x14ac:dyDescent="0.2">
      <c r="N2" s="270" t="s">
        <v>22</v>
      </c>
    </row>
    <row r="3" spans="1:14" x14ac:dyDescent="0.2">
      <c r="N3" s="270" t="s">
        <v>22</v>
      </c>
    </row>
    <row r="4" spans="1:14" x14ac:dyDescent="0.2">
      <c r="N4" s="270" t="s">
        <v>22</v>
      </c>
    </row>
    <row r="5" spans="1:14" ht="15.75" x14ac:dyDescent="0.25">
      <c r="B5" s="271"/>
      <c r="N5" s="270" t="s">
        <v>22</v>
      </c>
    </row>
    <row r="6" spans="1:14" x14ac:dyDescent="0.2">
      <c r="N6" s="270" t="s">
        <v>22</v>
      </c>
    </row>
    <row r="7" spans="1:14" x14ac:dyDescent="0.2">
      <c r="N7" s="270" t="s">
        <v>22</v>
      </c>
    </row>
    <row r="8" spans="1:14" x14ac:dyDescent="0.2">
      <c r="N8" s="270" t="s">
        <v>22</v>
      </c>
    </row>
    <row r="9" spans="1:14" x14ac:dyDescent="0.2">
      <c r="N9" s="270" t="s">
        <v>22</v>
      </c>
    </row>
    <row r="10" spans="1:14" x14ac:dyDescent="0.2">
      <c r="N10" s="270" t="s">
        <v>22</v>
      </c>
    </row>
    <row r="11" spans="1:14" x14ac:dyDescent="0.2">
      <c r="N11" s="270" t="s">
        <v>22</v>
      </c>
    </row>
    <row r="12" spans="1:14" x14ac:dyDescent="0.2">
      <c r="N12" s="270" t="s">
        <v>22</v>
      </c>
    </row>
    <row r="13" spans="1:14" x14ac:dyDescent="0.2">
      <c r="N13" s="270" t="s">
        <v>22</v>
      </c>
    </row>
    <row r="14" spans="1:14" x14ac:dyDescent="0.2">
      <c r="N14" s="270" t="s">
        <v>22</v>
      </c>
    </row>
    <row r="15" spans="1:14" x14ac:dyDescent="0.2">
      <c r="N15" s="270" t="s">
        <v>22</v>
      </c>
    </row>
    <row r="16" spans="1:14" x14ac:dyDescent="0.2">
      <c r="N16" s="270" t="s">
        <v>22</v>
      </c>
    </row>
    <row r="17" spans="1:14" x14ac:dyDescent="0.2">
      <c r="N17" s="270" t="s">
        <v>22</v>
      </c>
    </row>
    <row r="18" spans="1:14" x14ac:dyDescent="0.2">
      <c r="N18" s="270" t="s">
        <v>22</v>
      </c>
    </row>
    <row r="19" spans="1:14" x14ac:dyDescent="0.2">
      <c r="N19" s="270" t="s">
        <v>22</v>
      </c>
    </row>
    <row r="20" spans="1:14" x14ac:dyDescent="0.2">
      <c r="N20" s="270" t="s">
        <v>22</v>
      </c>
    </row>
    <row r="21" spans="1:14" x14ac:dyDescent="0.2">
      <c r="N21" s="270" t="s">
        <v>22</v>
      </c>
    </row>
    <row r="22" spans="1:14" x14ac:dyDescent="0.2">
      <c r="N22" s="270" t="s">
        <v>22</v>
      </c>
    </row>
    <row r="23" spans="1:14" x14ac:dyDescent="0.2">
      <c r="N23" s="270" t="s">
        <v>22</v>
      </c>
    </row>
    <row r="24" spans="1:14" x14ac:dyDescent="0.2">
      <c r="N24" s="270" t="s">
        <v>22</v>
      </c>
    </row>
    <row r="25" spans="1:14" x14ac:dyDescent="0.2">
      <c r="N25" s="270" t="s">
        <v>22</v>
      </c>
    </row>
    <row r="26" spans="1:14" x14ac:dyDescent="0.2">
      <c r="N26" s="270" t="s">
        <v>22</v>
      </c>
    </row>
    <row r="27" spans="1:14" x14ac:dyDescent="0.2">
      <c r="N27" s="270" t="s">
        <v>22</v>
      </c>
    </row>
    <row r="28" spans="1:14" x14ac:dyDescent="0.2">
      <c r="N28" s="270" t="s">
        <v>22</v>
      </c>
    </row>
    <row r="29" spans="1:14" x14ac:dyDescent="0.2">
      <c r="A29" s="297"/>
      <c r="B29" s="298"/>
      <c r="C29" s="298"/>
      <c r="D29" s="298"/>
      <c r="E29" s="298"/>
      <c r="F29" s="298"/>
      <c r="G29" s="298"/>
      <c r="H29" s="298"/>
      <c r="I29" s="298"/>
      <c r="J29" s="298"/>
      <c r="K29" s="298"/>
      <c r="L29" s="298"/>
      <c r="M29" s="298"/>
      <c r="N29" s="270" t="s">
        <v>23</v>
      </c>
    </row>
    <row r="31" spans="1:14" ht="21" customHeight="1" x14ac:dyDescent="0.2">
      <c r="A31" s="299"/>
      <c r="B31" s="299"/>
      <c r="C31" s="299"/>
      <c r="D31" s="299"/>
      <c r="E31" s="299"/>
      <c r="F31" s="299"/>
      <c r="G31" s="299"/>
      <c r="H31" s="299"/>
      <c r="I31" s="299"/>
      <c r="J31" s="299"/>
      <c r="K31" s="272"/>
    </row>
    <row r="32" spans="1:14" ht="72.75" customHeight="1" x14ac:dyDescent="0.2">
      <c r="A32" s="300"/>
      <c r="B32" s="300"/>
      <c r="C32" s="300"/>
      <c r="D32" s="300"/>
      <c r="E32" s="300"/>
      <c r="F32" s="300"/>
      <c r="G32" s="300"/>
      <c r="H32" s="300"/>
      <c r="I32" s="300"/>
      <c r="J32" s="300"/>
      <c r="K32" s="273"/>
    </row>
    <row r="200" spans="1:1" x14ac:dyDescent="0.2">
      <c r="A200" s="269" t="s">
        <v>239</v>
      </c>
    </row>
    <row r="256" spans="1:1" ht="15.75" x14ac:dyDescent="0.25">
      <c r="A256" s="274" t="s">
        <v>240</v>
      </c>
    </row>
  </sheetData>
  <mergeCells count="3">
    <mergeCell ref="A29:M29"/>
    <mergeCell ref="A31:J31"/>
    <mergeCell ref="A32:J32"/>
  </mergeCells>
  <printOptions horizontalCentered="1"/>
  <pageMargins left="0.75" right="0.75" top="1" bottom="1" header="0.5" footer="0.5"/>
  <pageSetup orientation="landscape" r:id="rId1"/>
  <headerFooter alignWithMargins="0">
    <oddFooter>&amp;C&amp;"Times New Roman,Regular"Exhibit A - Organizational Chart</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S30"/>
  <sheetViews>
    <sheetView view="pageBreakPreview" zoomScaleNormal="100" zoomScaleSheetLayoutView="100" workbookViewId="0">
      <selection sqref="A1:M1"/>
    </sheetView>
  </sheetViews>
  <sheetFormatPr defaultColWidth="9.140625" defaultRowHeight="14.25" x14ac:dyDescent="0.2"/>
  <cols>
    <col min="1" max="1" width="43.5703125" style="9" customWidth="1"/>
    <col min="2" max="3" width="8.28515625" style="9" customWidth="1"/>
    <col min="4" max="4" width="12.7109375" style="9" customWidth="1"/>
    <col min="5" max="6" width="8.28515625" style="9" customWidth="1"/>
    <col min="7" max="7" width="12.7109375" style="9" customWidth="1"/>
    <col min="8" max="9" width="8.28515625" style="9" customWidth="1"/>
    <col min="10" max="10" width="12.7109375" style="9" customWidth="1"/>
    <col min="11" max="12" width="8.28515625" style="9" customWidth="1"/>
    <col min="13" max="13" width="12.7109375" style="9" customWidth="1"/>
    <col min="14" max="14" width="14" style="4" bestFit="1" customWidth="1"/>
    <col min="15" max="15" width="8.28515625" style="9" customWidth="1"/>
    <col min="16" max="16" width="12.7109375" style="9" customWidth="1"/>
    <col min="17" max="18" width="8.28515625" style="9" customWidth="1"/>
    <col min="19" max="19" width="12.7109375" style="9" customWidth="1"/>
    <col min="20" max="16384" width="9.140625" style="9"/>
  </cols>
  <sheetData>
    <row r="1" spans="1:19" ht="18" x14ac:dyDescent="0.25">
      <c r="A1" s="303" t="s">
        <v>91</v>
      </c>
      <c r="B1" s="303"/>
      <c r="C1" s="303"/>
      <c r="D1" s="303"/>
      <c r="E1" s="303"/>
      <c r="F1" s="303"/>
      <c r="G1" s="303"/>
      <c r="H1" s="303"/>
      <c r="I1" s="303"/>
      <c r="J1" s="303"/>
      <c r="K1" s="303"/>
      <c r="L1" s="303"/>
      <c r="M1" s="303"/>
      <c r="N1" s="92" t="s">
        <v>22</v>
      </c>
      <c r="O1" s="6"/>
      <c r="P1" s="6"/>
      <c r="Q1" s="6"/>
      <c r="R1" s="6"/>
      <c r="S1" s="6"/>
    </row>
    <row r="2" spans="1:19" ht="15" x14ac:dyDescent="0.2">
      <c r="A2" s="304" t="str">
        <f>+'B. Summ of Req.'!A2:D2</f>
        <v>Environment and Natural Resources Division</v>
      </c>
      <c r="B2" s="304"/>
      <c r="C2" s="304"/>
      <c r="D2" s="304"/>
      <c r="E2" s="304"/>
      <c r="F2" s="304"/>
      <c r="G2" s="304"/>
      <c r="H2" s="304"/>
      <c r="I2" s="304"/>
      <c r="J2" s="304"/>
      <c r="K2" s="304"/>
      <c r="L2" s="304"/>
      <c r="M2" s="304"/>
      <c r="N2" s="92" t="s">
        <v>22</v>
      </c>
      <c r="O2" s="7"/>
      <c r="P2" s="7"/>
      <c r="Q2" s="7"/>
      <c r="R2" s="7"/>
      <c r="S2" s="7"/>
    </row>
    <row r="3" spans="1:19" x14ac:dyDescent="0.2">
      <c r="A3" s="313" t="s">
        <v>2</v>
      </c>
      <c r="B3" s="313"/>
      <c r="C3" s="313"/>
      <c r="D3" s="313"/>
      <c r="E3" s="313"/>
      <c r="F3" s="313"/>
      <c r="G3" s="313"/>
      <c r="H3" s="313"/>
      <c r="I3" s="313"/>
      <c r="J3" s="313"/>
      <c r="K3" s="313"/>
      <c r="L3" s="313"/>
      <c r="M3" s="313"/>
      <c r="N3" s="92" t="s">
        <v>22</v>
      </c>
      <c r="O3" s="10"/>
      <c r="P3" s="10"/>
      <c r="Q3" s="10"/>
      <c r="R3" s="10"/>
      <c r="S3" s="10"/>
    </row>
    <row r="4" spans="1:19" x14ac:dyDescent="0.2">
      <c r="A4" s="310" t="s">
        <v>3</v>
      </c>
      <c r="B4" s="310"/>
      <c r="C4" s="310"/>
      <c r="D4" s="310"/>
      <c r="E4" s="310"/>
      <c r="F4" s="310"/>
      <c r="G4" s="310"/>
      <c r="H4" s="310"/>
      <c r="I4" s="310"/>
      <c r="J4" s="310"/>
      <c r="K4" s="310"/>
      <c r="L4" s="310"/>
      <c r="M4" s="310"/>
      <c r="N4" s="92" t="s">
        <v>22</v>
      </c>
      <c r="O4" s="8"/>
      <c r="P4" s="8"/>
      <c r="Q4" s="8"/>
      <c r="R4" s="8"/>
      <c r="S4" s="8"/>
    </row>
    <row r="5" spans="1:19" x14ac:dyDescent="0.2">
      <c r="A5" s="310"/>
      <c r="B5" s="310"/>
      <c r="C5" s="310"/>
      <c r="D5" s="310"/>
      <c r="E5" s="310"/>
      <c r="F5" s="310"/>
      <c r="G5" s="310"/>
      <c r="H5" s="310"/>
      <c r="I5" s="310"/>
      <c r="J5" s="310"/>
      <c r="K5" s="310"/>
      <c r="L5" s="310"/>
      <c r="M5" s="310"/>
      <c r="N5" s="92" t="s">
        <v>22</v>
      </c>
      <c r="O5" s="8"/>
      <c r="P5" s="8"/>
      <c r="Q5" s="8"/>
      <c r="R5" s="8"/>
      <c r="S5" s="8"/>
    </row>
    <row r="6" spans="1:19" ht="15" thickBot="1" x14ac:dyDescent="0.25">
      <c r="A6" s="310"/>
      <c r="B6" s="310"/>
      <c r="C6" s="310"/>
      <c r="D6" s="310"/>
      <c r="E6" s="310"/>
      <c r="F6" s="310"/>
      <c r="G6" s="310"/>
      <c r="H6" s="310"/>
      <c r="I6" s="310"/>
      <c r="J6" s="310"/>
      <c r="K6" s="310"/>
      <c r="L6" s="310"/>
      <c r="M6" s="310"/>
      <c r="N6" s="92" t="s">
        <v>22</v>
      </c>
      <c r="O6" s="8"/>
      <c r="P6" s="8"/>
      <c r="Q6" s="8"/>
      <c r="R6" s="8"/>
      <c r="S6" s="8"/>
    </row>
    <row r="7" spans="1:19" ht="15" x14ac:dyDescent="0.2">
      <c r="A7" s="311" t="s">
        <v>190</v>
      </c>
      <c r="B7" s="314" t="s">
        <v>208</v>
      </c>
      <c r="C7" s="314"/>
      <c r="D7" s="314"/>
      <c r="E7" s="314" t="s">
        <v>211</v>
      </c>
      <c r="F7" s="314"/>
      <c r="G7" s="314"/>
      <c r="H7" s="314" t="s">
        <v>202</v>
      </c>
      <c r="I7" s="314"/>
      <c r="J7" s="314"/>
      <c r="K7" s="314" t="s">
        <v>92</v>
      </c>
      <c r="L7" s="314"/>
      <c r="M7" s="315"/>
      <c r="N7" s="92" t="s">
        <v>22</v>
      </c>
    </row>
    <row r="8" spans="1:19" ht="28.5" x14ac:dyDescent="0.2">
      <c r="A8" s="312"/>
      <c r="B8" s="11" t="s">
        <v>93</v>
      </c>
      <c r="C8" s="22" t="s">
        <v>94</v>
      </c>
      <c r="D8" s="11" t="s">
        <v>5</v>
      </c>
      <c r="E8" s="11" t="s">
        <v>93</v>
      </c>
      <c r="F8" s="11" t="s">
        <v>94</v>
      </c>
      <c r="G8" s="11" t="s">
        <v>5</v>
      </c>
      <c r="H8" s="11" t="s">
        <v>93</v>
      </c>
      <c r="I8" s="11" t="s">
        <v>94</v>
      </c>
      <c r="J8" s="11" t="s">
        <v>5</v>
      </c>
      <c r="K8" s="11" t="s">
        <v>93</v>
      </c>
      <c r="L8" s="11" t="s">
        <v>94</v>
      </c>
      <c r="M8" s="12" t="s">
        <v>5</v>
      </c>
      <c r="N8" s="92" t="s">
        <v>22</v>
      </c>
    </row>
    <row r="9" spans="1:19" x14ac:dyDescent="0.2">
      <c r="A9" s="278" t="s">
        <v>254</v>
      </c>
      <c r="B9" s="32"/>
      <c r="C9" s="32"/>
      <c r="D9" s="32">
        <v>21</v>
      </c>
      <c r="E9" s="32"/>
      <c r="F9" s="32"/>
      <c r="G9" s="32">
        <v>118</v>
      </c>
      <c r="H9" s="32"/>
      <c r="I9" s="32"/>
      <c r="J9" s="32">
        <f>+G9</f>
        <v>118</v>
      </c>
      <c r="K9" s="32"/>
      <c r="L9" s="32"/>
      <c r="M9" s="178">
        <f>+J9-G9</f>
        <v>0</v>
      </c>
      <c r="N9" s="92" t="s">
        <v>22</v>
      </c>
    </row>
    <row r="10" spans="1:19" x14ac:dyDescent="0.2">
      <c r="A10" s="278" t="s">
        <v>255</v>
      </c>
      <c r="B10" s="32"/>
      <c r="C10" s="32"/>
      <c r="D10" s="32">
        <v>0</v>
      </c>
      <c r="E10" s="32"/>
      <c r="F10" s="32"/>
      <c r="G10" s="32">
        <v>14</v>
      </c>
      <c r="H10" s="32"/>
      <c r="I10" s="32"/>
      <c r="J10" s="32">
        <f t="shared" ref="J10:J21" si="0">+G10</f>
        <v>14</v>
      </c>
      <c r="K10" s="32"/>
      <c r="L10" s="32"/>
      <c r="M10" s="178">
        <f t="shared" ref="M10:M19" si="1">+J10-G10</f>
        <v>0</v>
      </c>
      <c r="N10" s="92" t="s">
        <v>22</v>
      </c>
    </row>
    <row r="11" spans="1:19" x14ac:dyDescent="0.2">
      <c r="A11" s="278" t="s">
        <v>256</v>
      </c>
      <c r="B11" s="32"/>
      <c r="C11" s="32"/>
      <c r="D11" s="32">
        <v>673</v>
      </c>
      <c r="E11" s="32"/>
      <c r="F11" s="32"/>
      <c r="G11" s="32">
        <v>1873</v>
      </c>
      <c r="H11" s="32"/>
      <c r="I11" s="32"/>
      <c r="J11" s="32">
        <f t="shared" si="0"/>
        <v>1873</v>
      </c>
      <c r="K11" s="32"/>
      <c r="L11" s="32"/>
      <c r="M11" s="178">
        <f t="shared" si="1"/>
        <v>0</v>
      </c>
      <c r="N11" s="92" t="s">
        <v>22</v>
      </c>
    </row>
    <row r="12" spans="1:19" x14ac:dyDescent="0.2">
      <c r="A12" s="278" t="s">
        <v>257</v>
      </c>
      <c r="B12" s="32"/>
      <c r="C12" s="32"/>
      <c r="D12" s="32">
        <v>160</v>
      </c>
      <c r="E12" s="32"/>
      <c r="F12" s="32"/>
      <c r="G12" s="32">
        <v>315</v>
      </c>
      <c r="H12" s="32"/>
      <c r="I12" s="32"/>
      <c r="J12" s="32">
        <f t="shared" si="0"/>
        <v>315</v>
      </c>
      <c r="K12" s="32"/>
      <c r="L12" s="32"/>
      <c r="M12" s="178">
        <f t="shared" si="1"/>
        <v>0</v>
      </c>
      <c r="N12" s="92" t="s">
        <v>22</v>
      </c>
    </row>
    <row r="13" spans="1:19" x14ac:dyDescent="0.2">
      <c r="A13" s="278" t="s">
        <v>258</v>
      </c>
      <c r="B13" s="32"/>
      <c r="C13" s="32"/>
      <c r="D13" s="32">
        <v>2841</v>
      </c>
      <c r="E13" s="32"/>
      <c r="F13" s="32"/>
      <c r="G13" s="32">
        <v>3100</v>
      </c>
      <c r="H13" s="32"/>
      <c r="I13" s="32"/>
      <c r="J13" s="32">
        <f t="shared" si="0"/>
        <v>3100</v>
      </c>
      <c r="K13" s="32"/>
      <c r="L13" s="32"/>
      <c r="M13" s="178">
        <f t="shared" si="1"/>
        <v>0</v>
      </c>
      <c r="N13" s="92" t="s">
        <v>22</v>
      </c>
    </row>
    <row r="14" spans="1:19" x14ac:dyDescent="0.2">
      <c r="A14" s="278" t="s">
        <v>259</v>
      </c>
      <c r="B14" s="32"/>
      <c r="C14" s="32"/>
      <c r="D14" s="32">
        <v>196</v>
      </c>
      <c r="E14" s="32"/>
      <c r="F14" s="32"/>
      <c r="G14" s="32">
        <v>600</v>
      </c>
      <c r="H14" s="32"/>
      <c r="I14" s="32"/>
      <c r="J14" s="32">
        <f t="shared" si="0"/>
        <v>600</v>
      </c>
      <c r="K14" s="32"/>
      <c r="L14" s="32"/>
      <c r="M14" s="178">
        <f t="shared" si="1"/>
        <v>0</v>
      </c>
      <c r="N14" s="92" t="s">
        <v>22</v>
      </c>
    </row>
    <row r="15" spans="1:19" x14ac:dyDescent="0.2">
      <c r="A15" s="278" t="s">
        <v>266</v>
      </c>
      <c r="B15" s="32"/>
      <c r="C15" s="32"/>
      <c r="D15" s="32">
        <v>2106</v>
      </c>
      <c r="E15" s="32"/>
      <c r="F15" s="32"/>
      <c r="G15" s="32">
        <v>6200</v>
      </c>
      <c r="H15" s="32"/>
      <c r="I15" s="32"/>
      <c r="J15" s="32">
        <v>5730</v>
      </c>
      <c r="K15" s="32"/>
      <c r="L15" s="32"/>
      <c r="M15" s="178">
        <f t="shared" si="1"/>
        <v>-470</v>
      </c>
      <c r="N15" s="92" t="s">
        <v>22</v>
      </c>
    </row>
    <row r="16" spans="1:19" x14ac:dyDescent="0.2">
      <c r="A16" s="278" t="s">
        <v>260</v>
      </c>
      <c r="B16" s="32"/>
      <c r="C16" s="32"/>
      <c r="D16" s="223">
        <f>20866+163</f>
        <v>21029</v>
      </c>
      <c r="E16" s="32"/>
      <c r="F16" s="32"/>
      <c r="G16" s="32">
        <v>29530</v>
      </c>
      <c r="H16" s="32"/>
      <c r="I16" s="32"/>
      <c r="J16" s="32">
        <v>28000</v>
      </c>
      <c r="K16" s="32"/>
      <c r="L16" s="32"/>
      <c r="M16" s="178">
        <f t="shared" si="1"/>
        <v>-1530</v>
      </c>
      <c r="N16" s="92" t="s">
        <v>22</v>
      </c>
    </row>
    <row r="17" spans="1:14" x14ac:dyDescent="0.2">
      <c r="A17" s="278" t="s">
        <v>261</v>
      </c>
      <c r="B17" s="32"/>
      <c r="C17" s="32"/>
      <c r="D17" s="32">
        <v>8</v>
      </c>
      <c r="E17" s="32"/>
      <c r="F17" s="32"/>
      <c r="G17" s="32">
        <v>500</v>
      </c>
      <c r="H17" s="32"/>
      <c r="I17" s="32"/>
      <c r="J17" s="32">
        <f t="shared" si="0"/>
        <v>500</v>
      </c>
      <c r="K17" s="32"/>
      <c r="L17" s="32"/>
      <c r="M17" s="178">
        <f t="shared" si="1"/>
        <v>0</v>
      </c>
      <c r="N17" s="92" t="s">
        <v>22</v>
      </c>
    </row>
    <row r="18" spans="1:14" x14ac:dyDescent="0.2">
      <c r="A18" s="278" t="s">
        <v>267</v>
      </c>
      <c r="B18" s="32"/>
      <c r="C18" s="32"/>
      <c r="D18" s="32">
        <v>100</v>
      </c>
      <c r="E18" s="32"/>
      <c r="F18" s="32"/>
      <c r="G18" s="32">
        <v>10</v>
      </c>
      <c r="H18" s="32"/>
      <c r="I18" s="32"/>
      <c r="J18" s="32">
        <f t="shared" si="0"/>
        <v>10</v>
      </c>
      <c r="K18" s="32"/>
      <c r="L18" s="32"/>
      <c r="M18" s="178">
        <f t="shared" si="1"/>
        <v>0</v>
      </c>
      <c r="N18" s="92" t="s">
        <v>22</v>
      </c>
    </row>
    <row r="19" spans="1:14" x14ac:dyDescent="0.2">
      <c r="A19" s="278" t="s">
        <v>262</v>
      </c>
      <c r="B19" s="32"/>
      <c r="C19" s="32">
        <f>+C27</f>
        <v>100</v>
      </c>
      <c r="D19" s="32">
        <v>23855</v>
      </c>
      <c r="E19" s="32"/>
      <c r="F19" s="32">
        <f>+F27</f>
        <v>115</v>
      </c>
      <c r="G19" s="32">
        <v>25970</v>
      </c>
      <c r="H19" s="32"/>
      <c r="I19" s="32">
        <f>+I27</f>
        <v>115</v>
      </c>
      <c r="J19" s="32">
        <f t="shared" si="0"/>
        <v>25970</v>
      </c>
      <c r="K19" s="32">
        <v>0</v>
      </c>
      <c r="L19" s="32">
        <v>0</v>
      </c>
      <c r="M19" s="178">
        <f t="shared" si="1"/>
        <v>0</v>
      </c>
      <c r="N19" s="92" t="s">
        <v>22</v>
      </c>
    </row>
    <row r="20" spans="1:14" x14ac:dyDescent="0.2">
      <c r="A20" s="278" t="s">
        <v>263</v>
      </c>
      <c r="B20" s="32"/>
      <c r="C20" s="32"/>
      <c r="D20" s="32">
        <v>1455</v>
      </c>
      <c r="E20" s="32"/>
      <c r="F20" s="32"/>
      <c r="G20" s="32">
        <v>1200</v>
      </c>
      <c r="H20" s="32"/>
      <c r="I20" s="32"/>
      <c r="J20" s="32">
        <f t="shared" si="0"/>
        <v>1200</v>
      </c>
      <c r="K20" s="32"/>
      <c r="L20" s="32"/>
      <c r="M20" s="178">
        <f t="shared" ref="M20" si="2">J20-G20</f>
        <v>0</v>
      </c>
      <c r="N20" s="92" t="s">
        <v>22</v>
      </c>
    </row>
    <row r="21" spans="1:14" x14ac:dyDescent="0.2">
      <c r="A21" s="278" t="s">
        <v>264</v>
      </c>
      <c r="B21" s="32"/>
      <c r="C21" s="32"/>
      <c r="D21" s="32">
        <v>14360</v>
      </c>
      <c r="E21" s="32"/>
      <c r="F21" s="32"/>
      <c r="G21" s="32">
        <v>17070</v>
      </c>
      <c r="H21" s="32"/>
      <c r="I21" s="32"/>
      <c r="J21" s="32">
        <f t="shared" si="0"/>
        <v>17070</v>
      </c>
      <c r="K21" s="32"/>
      <c r="L21" s="32"/>
      <c r="M21" s="178">
        <f t="shared" ref="M21:M22" si="3">J21-G21</f>
        <v>0</v>
      </c>
      <c r="N21" s="92" t="s">
        <v>22</v>
      </c>
    </row>
    <row r="22" spans="1:14" x14ac:dyDescent="0.2">
      <c r="A22" s="278" t="s">
        <v>265</v>
      </c>
      <c r="B22" s="32"/>
      <c r="C22" s="32"/>
      <c r="D22" s="32">
        <v>1028</v>
      </c>
      <c r="E22" s="32"/>
      <c r="F22" s="32"/>
      <c r="G22" s="32">
        <v>500</v>
      </c>
      <c r="H22" s="32"/>
      <c r="I22" s="32"/>
      <c r="J22" s="32">
        <f>+G22</f>
        <v>500</v>
      </c>
      <c r="K22" s="32"/>
      <c r="L22" s="32"/>
      <c r="M22" s="178">
        <f t="shared" si="3"/>
        <v>0</v>
      </c>
      <c r="N22" s="92" t="s">
        <v>22</v>
      </c>
    </row>
    <row r="23" spans="1:14" ht="15" x14ac:dyDescent="0.25">
      <c r="A23" s="13" t="s">
        <v>180</v>
      </c>
      <c r="B23" s="179">
        <f>SUM(B20:B22)</f>
        <v>0</v>
      </c>
      <c r="C23" s="179">
        <f>SUM(C9:C22)</f>
        <v>100</v>
      </c>
      <c r="D23" s="179">
        <f>SUM(D9:D22)</f>
        <v>67832</v>
      </c>
      <c r="E23" s="179">
        <f>SUM(E20:E22)</f>
        <v>0</v>
      </c>
      <c r="F23" s="179">
        <f>SUM(F9:F22)</f>
        <v>115</v>
      </c>
      <c r="G23" s="179">
        <f>SUM(G9:G22)</f>
        <v>87000</v>
      </c>
      <c r="H23" s="179">
        <f t="shared" ref="H23:L23" si="4">SUM(H20:H22)</f>
        <v>0</v>
      </c>
      <c r="I23" s="179">
        <f>SUM(I9:I22)</f>
        <v>115</v>
      </c>
      <c r="J23" s="179">
        <f>SUM(J9:J22)</f>
        <v>85000</v>
      </c>
      <c r="K23" s="179">
        <f t="shared" si="4"/>
        <v>0</v>
      </c>
      <c r="L23" s="179">
        <f t="shared" si="4"/>
        <v>0</v>
      </c>
      <c r="M23" s="180">
        <f>SUM(M9:M22)</f>
        <v>-2000</v>
      </c>
      <c r="N23" s="92" t="s">
        <v>22</v>
      </c>
    </row>
    <row r="24" spans="1:14" ht="15" thickBot="1" x14ac:dyDescent="0.25">
      <c r="N24" s="92" t="s">
        <v>22</v>
      </c>
    </row>
    <row r="25" spans="1:14" ht="18" customHeight="1" x14ac:dyDescent="0.2">
      <c r="A25" s="311" t="s">
        <v>174</v>
      </c>
      <c r="B25" s="314" t="s">
        <v>208</v>
      </c>
      <c r="C25" s="314"/>
      <c r="D25" s="314"/>
      <c r="E25" s="314" t="s">
        <v>211</v>
      </c>
      <c r="F25" s="314"/>
      <c r="G25" s="314"/>
      <c r="H25" s="314" t="s">
        <v>202</v>
      </c>
      <c r="I25" s="314"/>
      <c r="J25" s="314"/>
      <c r="K25" s="314" t="s">
        <v>92</v>
      </c>
      <c r="L25" s="314"/>
      <c r="M25" s="315"/>
      <c r="N25" s="92" t="s">
        <v>22</v>
      </c>
    </row>
    <row r="26" spans="1:14" ht="28.5" x14ac:dyDescent="0.2">
      <c r="A26" s="312"/>
      <c r="B26" s="11" t="s">
        <v>93</v>
      </c>
      <c r="C26" s="22" t="s">
        <v>94</v>
      </c>
      <c r="D26" s="11" t="s">
        <v>5</v>
      </c>
      <c r="E26" s="11" t="s">
        <v>93</v>
      </c>
      <c r="F26" s="11" t="s">
        <v>94</v>
      </c>
      <c r="G26" s="11" t="s">
        <v>5</v>
      </c>
      <c r="H26" s="11" t="s">
        <v>93</v>
      </c>
      <c r="I26" s="11" t="s">
        <v>94</v>
      </c>
      <c r="J26" s="11" t="s">
        <v>5</v>
      </c>
      <c r="K26" s="11" t="s">
        <v>93</v>
      </c>
      <c r="L26" s="11" t="s">
        <v>94</v>
      </c>
      <c r="M26" s="12" t="s">
        <v>5</v>
      </c>
      <c r="N26" s="92" t="s">
        <v>22</v>
      </c>
    </row>
    <row r="27" spans="1:14" x14ac:dyDescent="0.2">
      <c r="A27" s="26" t="str">
        <f>+'B. Summ of Req. by DU'!A9</f>
        <v>Environment and Natural Resources</v>
      </c>
      <c r="B27" s="176">
        <f>+C27</f>
        <v>100</v>
      </c>
      <c r="C27" s="176">
        <f>+'B. Summ of Req. by DU'!C13</f>
        <v>100</v>
      </c>
      <c r="D27" s="176">
        <f>+D23</f>
        <v>67832</v>
      </c>
      <c r="E27" s="176">
        <f>+F27</f>
        <v>115</v>
      </c>
      <c r="F27" s="176">
        <f>+'B. Summ of Req. by DU'!F13</f>
        <v>115</v>
      </c>
      <c r="G27" s="176">
        <f>+G23</f>
        <v>87000</v>
      </c>
      <c r="H27" s="176">
        <f>+E27</f>
        <v>115</v>
      </c>
      <c r="I27" s="176">
        <f>+F27</f>
        <v>115</v>
      </c>
      <c r="J27" s="176">
        <f>+J23</f>
        <v>85000</v>
      </c>
      <c r="K27" s="176">
        <f>H27-E27</f>
        <v>0</v>
      </c>
      <c r="L27" s="176">
        <f t="shared" ref="L27" si="5">I27-F27</f>
        <v>0</v>
      </c>
      <c r="M27" s="177">
        <f t="shared" ref="M27" si="6">J27-G27</f>
        <v>-2000</v>
      </c>
      <c r="N27" s="92" t="s">
        <v>22</v>
      </c>
    </row>
    <row r="28" spans="1:14" ht="15" x14ac:dyDescent="0.25">
      <c r="A28" s="13" t="s">
        <v>180</v>
      </c>
      <c r="B28" s="179">
        <f t="shared" ref="B28:M28" si="7">SUM(B27:B27)</f>
        <v>100</v>
      </c>
      <c r="C28" s="179">
        <f t="shared" si="7"/>
        <v>100</v>
      </c>
      <c r="D28" s="179">
        <f>+D27</f>
        <v>67832</v>
      </c>
      <c r="E28" s="179">
        <f t="shared" si="7"/>
        <v>115</v>
      </c>
      <c r="F28" s="179">
        <f t="shared" si="7"/>
        <v>115</v>
      </c>
      <c r="G28" s="179">
        <f>+G27</f>
        <v>87000</v>
      </c>
      <c r="H28" s="179">
        <f t="shared" si="7"/>
        <v>115</v>
      </c>
      <c r="I28" s="179">
        <f t="shared" si="7"/>
        <v>115</v>
      </c>
      <c r="J28" s="179">
        <f>+J27</f>
        <v>85000</v>
      </c>
      <c r="K28" s="179">
        <f t="shared" si="7"/>
        <v>0</v>
      </c>
      <c r="L28" s="179">
        <f t="shared" si="7"/>
        <v>0</v>
      </c>
      <c r="M28" s="180">
        <f t="shared" si="7"/>
        <v>-2000</v>
      </c>
      <c r="N28" s="92" t="s">
        <v>22</v>
      </c>
    </row>
    <row r="29" spans="1:14" x14ac:dyDescent="0.2">
      <c r="N29" s="92" t="s">
        <v>23</v>
      </c>
    </row>
    <row r="30" spans="1:14" x14ac:dyDescent="0.2">
      <c r="N30" s="92"/>
    </row>
  </sheetData>
  <mergeCells count="16">
    <mergeCell ref="A25:A26"/>
    <mergeCell ref="B25:D25"/>
    <mergeCell ref="E25:G25"/>
    <mergeCell ref="H25:J25"/>
    <mergeCell ref="K25:M25"/>
    <mergeCell ref="A7:A8"/>
    <mergeCell ref="B7:D7"/>
    <mergeCell ref="E7:G7"/>
    <mergeCell ref="H7:J7"/>
    <mergeCell ref="K7:M7"/>
    <mergeCell ref="A6:M6"/>
    <mergeCell ref="A1:M1"/>
    <mergeCell ref="A2:M2"/>
    <mergeCell ref="A3:M3"/>
    <mergeCell ref="A4:M4"/>
    <mergeCell ref="A5:M5"/>
  </mergeCells>
  <printOptions horizontalCentered="1"/>
  <pageMargins left="0.7" right="0.7" top="0.75" bottom="0.75" header="0.3" footer="0.3"/>
  <pageSetup scale="76" fitToHeight="0" orientation="landscape" r:id="rId1"/>
  <headerFooter>
    <oddHeader>&amp;L&amp;"Arial,Bold"&amp;12H. Summary of Reimbursable Resources</oddHeader>
    <oddFooter>&amp;C&amp;"Arial,Regular"Exhibit H - Summary of Reimbursable Resources</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P22"/>
  <sheetViews>
    <sheetView view="pageBreakPreview" zoomScaleNormal="100" zoomScaleSheetLayoutView="100" workbookViewId="0">
      <selection activeCell="I27" sqref="I27"/>
    </sheetView>
  </sheetViews>
  <sheetFormatPr defaultColWidth="9.140625" defaultRowHeight="14.25" x14ac:dyDescent="0.2"/>
  <cols>
    <col min="1" max="1" width="45.85546875" style="9" customWidth="1"/>
    <col min="2" max="9" width="13.7109375" style="9" customWidth="1"/>
    <col min="10" max="10" width="15" style="9" customWidth="1"/>
    <col min="11" max="11" width="14" style="4" bestFit="1" customWidth="1"/>
    <col min="12" max="12" width="8.28515625" style="9" customWidth="1"/>
    <col min="13" max="13" width="12.7109375" style="9" customWidth="1"/>
    <col min="14" max="15" width="8.28515625" style="9" customWidth="1"/>
    <col min="16" max="16" width="12.7109375" style="9" customWidth="1"/>
    <col min="17" max="16384" width="9.140625" style="9"/>
  </cols>
  <sheetData>
    <row r="1" spans="1:16" ht="18" x14ac:dyDescent="0.25">
      <c r="A1" s="303" t="s">
        <v>95</v>
      </c>
      <c r="B1" s="303"/>
      <c r="C1" s="303"/>
      <c r="D1" s="303"/>
      <c r="E1" s="303"/>
      <c r="F1" s="303"/>
      <c r="G1" s="303"/>
      <c r="H1" s="303"/>
      <c r="I1" s="303"/>
      <c r="J1" s="303"/>
      <c r="K1" s="92" t="s">
        <v>22</v>
      </c>
      <c r="L1" s="6"/>
      <c r="M1" s="6"/>
      <c r="N1" s="6"/>
      <c r="O1" s="6"/>
      <c r="P1" s="6"/>
    </row>
    <row r="2" spans="1:16" ht="15" x14ac:dyDescent="0.2">
      <c r="A2" s="304" t="str">
        <f>+'B. Summ of Req.'!A2:D2</f>
        <v>Environment and Natural Resources Division</v>
      </c>
      <c r="B2" s="304"/>
      <c r="C2" s="304"/>
      <c r="D2" s="304"/>
      <c r="E2" s="304"/>
      <c r="F2" s="304"/>
      <c r="G2" s="304"/>
      <c r="H2" s="304"/>
      <c r="I2" s="304"/>
      <c r="J2" s="304"/>
      <c r="K2" s="92" t="s">
        <v>22</v>
      </c>
      <c r="L2" s="7"/>
      <c r="M2" s="7"/>
      <c r="N2" s="7"/>
      <c r="O2" s="7"/>
      <c r="P2" s="7"/>
    </row>
    <row r="3" spans="1:16" x14ac:dyDescent="0.2">
      <c r="A3" s="316" t="s">
        <v>2</v>
      </c>
      <c r="B3" s="316"/>
      <c r="C3" s="316"/>
      <c r="D3" s="316"/>
      <c r="E3" s="316"/>
      <c r="F3" s="316"/>
      <c r="G3" s="316"/>
      <c r="H3" s="316"/>
      <c r="I3" s="316"/>
      <c r="J3" s="316"/>
      <c r="K3" s="92" t="s">
        <v>22</v>
      </c>
      <c r="L3" s="10"/>
      <c r="M3" s="10"/>
      <c r="N3" s="10"/>
      <c r="O3" s="10"/>
      <c r="P3" s="10"/>
    </row>
    <row r="4" spans="1:16" x14ac:dyDescent="0.2">
      <c r="A4" s="310" t="s">
        <v>3</v>
      </c>
      <c r="B4" s="310"/>
      <c r="C4" s="310"/>
      <c r="D4" s="310"/>
      <c r="E4" s="310"/>
      <c r="F4" s="310"/>
      <c r="G4" s="310"/>
      <c r="H4" s="310"/>
      <c r="I4" s="310"/>
      <c r="J4" s="310"/>
      <c r="K4" s="92" t="s">
        <v>22</v>
      </c>
      <c r="L4" s="8"/>
      <c r="M4" s="8"/>
      <c r="N4" s="8"/>
      <c r="O4" s="8"/>
      <c r="P4" s="8"/>
    </row>
    <row r="5" spans="1:16" x14ac:dyDescent="0.2">
      <c r="A5" s="310"/>
      <c r="B5" s="310"/>
      <c r="C5" s="310"/>
      <c r="D5" s="310"/>
      <c r="E5" s="310"/>
      <c r="F5" s="310"/>
      <c r="G5" s="310"/>
      <c r="H5" s="310"/>
      <c r="I5" s="310"/>
      <c r="J5" s="310"/>
      <c r="K5" s="92" t="s">
        <v>22</v>
      </c>
      <c r="L5" s="8"/>
      <c r="M5" s="8"/>
      <c r="N5" s="8"/>
      <c r="O5" s="8"/>
      <c r="P5" s="8"/>
    </row>
    <row r="6" spans="1:16" ht="15" thickBot="1" x14ac:dyDescent="0.25">
      <c r="A6" s="310"/>
      <c r="B6" s="310"/>
      <c r="C6" s="310"/>
      <c r="D6" s="310"/>
      <c r="E6" s="310"/>
      <c r="F6" s="310"/>
      <c r="G6" s="310"/>
      <c r="H6" s="310"/>
      <c r="I6" s="310"/>
      <c r="J6" s="310"/>
      <c r="K6" s="92" t="s">
        <v>22</v>
      </c>
      <c r="L6" s="8"/>
      <c r="M6" s="8"/>
      <c r="N6" s="8"/>
      <c r="O6" s="8"/>
      <c r="P6" s="8"/>
    </row>
    <row r="7" spans="1:16" s="23" customFormat="1" ht="48" customHeight="1" x14ac:dyDescent="0.2">
      <c r="A7" s="322" t="s">
        <v>97</v>
      </c>
      <c r="B7" s="372" t="s">
        <v>234</v>
      </c>
      <c r="C7" s="317"/>
      <c r="D7" s="372" t="s">
        <v>236</v>
      </c>
      <c r="E7" s="317"/>
      <c r="F7" s="373" t="s">
        <v>202</v>
      </c>
      <c r="G7" s="366"/>
      <c r="H7" s="366"/>
      <c r="I7" s="366"/>
      <c r="J7" s="374"/>
      <c r="K7" s="92" t="s">
        <v>22</v>
      </c>
    </row>
    <row r="8" spans="1:16" s="23" customFormat="1" ht="28.5" x14ac:dyDescent="0.2">
      <c r="A8" s="324"/>
      <c r="B8" s="93" t="s">
        <v>4</v>
      </c>
      <c r="C8" s="93" t="s">
        <v>93</v>
      </c>
      <c r="D8" s="93" t="s">
        <v>4</v>
      </c>
      <c r="E8" s="93" t="s">
        <v>93</v>
      </c>
      <c r="F8" s="93" t="s">
        <v>96</v>
      </c>
      <c r="G8" s="93" t="s">
        <v>35</v>
      </c>
      <c r="H8" s="175" t="s">
        <v>39</v>
      </c>
      <c r="I8" s="93" t="s">
        <v>106</v>
      </c>
      <c r="J8" s="95" t="s">
        <v>107</v>
      </c>
      <c r="K8" s="92" t="s">
        <v>22</v>
      </c>
    </row>
    <row r="9" spans="1:16" x14ac:dyDescent="0.2">
      <c r="A9" s="152" t="s">
        <v>105</v>
      </c>
      <c r="B9" s="280">
        <v>1</v>
      </c>
      <c r="C9" s="280">
        <v>0</v>
      </c>
      <c r="D9" s="280">
        <f>+B9</f>
        <v>1</v>
      </c>
      <c r="E9" s="280">
        <f>+C9</f>
        <v>0</v>
      </c>
      <c r="F9" s="188">
        <v>0</v>
      </c>
      <c r="G9" s="188">
        <v>0</v>
      </c>
      <c r="H9" s="188">
        <v>0</v>
      </c>
      <c r="I9" s="188">
        <f t="shared" ref="I9:I19" si="0">D9+F9+G9+H9</f>
        <v>1</v>
      </c>
      <c r="J9" s="189">
        <f>+E9</f>
        <v>0</v>
      </c>
      <c r="K9" s="92" t="s">
        <v>22</v>
      </c>
    </row>
    <row r="10" spans="1:16" x14ac:dyDescent="0.2">
      <c r="A10" s="96" t="s">
        <v>98</v>
      </c>
      <c r="B10" s="223">
        <f>7*0.84-1</f>
        <v>4.88</v>
      </c>
      <c r="C10" s="223">
        <v>2</v>
      </c>
      <c r="D10" s="280">
        <f t="shared" ref="D10:E16" si="1">+B10</f>
        <v>4.88</v>
      </c>
      <c r="E10" s="280">
        <f t="shared" si="1"/>
        <v>2</v>
      </c>
      <c r="F10" s="32">
        <v>0</v>
      </c>
      <c r="G10" s="32">
        <v>0</v>
      </c>
      <c r="H10" s="32">
        <v>0</v>
      </c>
      <c r="I10" s="32">
        <f t="shared" si="0"/>
        <v>4.88</v>
      </c>
      <c r="J10" s="189">
        <f t="shared" ref="J10:J16" si="2">+E10</f>
        <v>2</v>
      </c>
      <c r="K10" s="92" t="s">
        <v>22</v>
      </c>
    </row>
    <row r="11" spans="1:16" x14ac:dyDescent="0.2">
      <c r="A11" s="96" t="s">
        <v>99</v>
      </c>
      <c r="B11" s="223">
        <f>67*0.84-3-1</f>
        <v>52.28</v>
      </c>
      <c r="C11" s="223">
        <v>20</v>
      </c>
      <c r="D11" s="280">
        <f t="shared" si="1"/>
        <v>52.28</v>
      </c>
      <c r="E11" s="280">
        <f t="shared" si="1"/>
        <v>20</v>
      </c>
      <c r="F11" s="32">
        <v>0</v>
      </c>
      <c r="G11" s="32">
        <v>0</v>
      </c>
      <c r="H11" s="32">
        <v>0</v>
      </c>
      <c r="I11" s="32">
        <f t="shared" si="0"/>
        <v>52.28</v>
      </c>
      <c r="J11" s="189">
        <f t="shared" si="2"/>
        <v>20</v>
      </c>
      <c r="K11" s="92" t="s">
        <v>22</v>
      </c>
    </row>
    <row r="12" spans="1:16" x14ac:dyDescent="0.2">
      <c r="A12" s="96" t="s">
        <v>100</v>
      </c>
      <c r="B12" s="223">
        <f>6*0.84-1</f>
        <v>4.04</v>
      </c>
      <c r="C12" s="223">
        <v>1</v>
      </c>
      <c r="D12" s="280">
        <f t="shared" si="1"/>
        <v>4.04</v>
      </c>
      <c r="E12" s="280">
        <f t="shared" si="1"/>
        <v>1</v>
      </c>
      <c r="F12" s="32">
        <v>0</v>
      </c>
      <c r="G12" s="32">
        <v>0</v>
      </c>
      <c r="H12" s="32">
        <v>0</v>
      </c>
      <c r="I12" s="32">
        <f t="shared" si="0"/>
        <v>4.04</v>
      </c>
      <c r="J12" s="189">
        <f t="shared" si="2"/>
        <v>1</v>
      </c>
      <c r="K12" s="92" t="s">
        <v>22</v>
      </c>
    </row>
    <row r="13" spans="1:16" x14ac:dyDescent="0.2">
      <c r="A13" s="96" t="s">
        <v>101</v>
      </c>
      <c r="B13" s="223">
        <f>440*0.84</f>
        <v>369.59999999999997</v>
      </c>
      <c r="C13" s="223">
        <f>69</f>
        <v>69</v>
      </c>
      <c r="D13" s="280">
        <f t="shared" si="1"/>
        <v>369.59999999999997</v>
      </c>
      <c r="E13" s="280">
        <f t="shared" si="1"/>
        <v>69</v>
      </c>
      <c r="F13" s="32">
        <v>0</v>
      </c>
      <c r="G13" s="32">
        <v>0</v>
      </c>
      <c r="H13" s="32">
        <v>0</v>
      </c>
      <c r="I13" s="32">
        <f t="shared" si="0"/>
        <v>369.59999999999997</v>
      </c>
      <c r="J13" s="189">
        <f t="shared" si="2"/>
        <v>69</v>
      </c>
      <c r="K13" s="92" t="s">
        <v>22</v>
      </c>
    </row>
    <row r="14" spans="1:16" x14ac:dyDescent="0.2">
      <c r="A14" s="96" t="s">
        <v>102</v>
      </c>
      <c r="B14" s="223">
        <f>0.84*108-3</f>
        <v>87.72</v>
      </c>
      <c r="C14" s="223">
        <v>19</v>
      </c>
      <c r="D14" s="280">
        <f t="shared" si="1"/>
        <v>87.72</v>
      </c>
      <c r="E14" s="280">
        <f t="shared" si="1"/>
        <v>19</v>
      </c>
      <c r="F14" s="32">
        <v>0</v>
      </c>
      <c r="G14" s="32">
        <v>0</v>
      </c>
      <c r="H14" s="32">
        <v>0</v>
      </c>
      <c r="I14" s="32">
        <f t="shared" si="0"/>
        <v>87.72</v>
      </c>
      <c r="J14" s="189">
        <f t="shared" si="2"/>
        <v>19</v>
      </c>
      <c r="K14" s="92" t="s">
        <v>22</v>
      </c>
    </row>
    <row r="15" spans="1:16" x14ac:dyDescent="0.2">
      <c r="A15" s="96" t="s">
        <v>103</v>
      </c>
      <c r="B15" s="223">
        <f>5*0.84-1</f>
        <v>3.2</v>
      </c>
      <c r="C15" s="223">
        <f>0.16*5</f>
        <v>0.8</v>
      </c>
      <c r="D15" s="280">
        <f t="shared" si="1"/>
        <v>3.2</v>
      </c>
      <c r="E15" s="280">
        <f t="shared" si="1"/>
        <v>0.8</v>
      </c>
      <c r="F15" s="32">
        <v>0</v>
      </c>
      <c r="G15" s="32">
        <v>0</v>
      </c>
      <c r="H15" s="32">
        <v>0</v>
      </c>
      <c r="I15" s="32">
        <f t="shared" si="0"/>
        <v>3.2</v>
      </c>
      <c r="J15" s="189">
        <f t="shared" si="2"/>
        <v>0.8</v>
      </c>
      <c r="K15" s="92" t="s">
        <v>22</v>
      </c>
    </row>
    <row r="16" spans="1:16" x14ac:dyDescent="0.2">
      <c r="A16" s="96" t="s">
        <v>104</v>
      </c>
      <c r="B16" s="223">
        <f>0.84*18-1</f>
        <v>14.12</v>
      </c>
      <c r="C16" s="223">
        <f>17*0.16</f>
        <v>2.72</v>
      </c>
      <c r="D16" s="280">
        <f t="shared" si="1"/>
        <v>14.12</v>
      </c>
      <c r="E16" s="280">
        <f t="shared" si="1"/>
        <v>2.72</v>
      </c>
      <c r="F16" s="32">
        <v>0</v>
      </c>
      <c r="G16" s="32">
        <v>0</v>
      </c>
      <c r="H16" s="32">
        <v>0</v>
      </c>
      <c r="I16" s="32">
        <f t="shared" si="0"/>
        <v>14.12</v>
      </c>
      <c r="J16" s="189">
        <f t="shared" si="2"/>
        <v>2.72</v>
      </c>
      <c r="K16" s="92" t="s">
        <v>22</v>
      </c>
    </row>
    <row r="17" spans="1:11" ht="15" x14ac:dyDescent="0.25">
      <c r="A17" s="99" t="s">
        <v>29</v>
      </c>
      <c r="B17" s="179">
        <f t="shared" ref="B17:J17" si="3">SUM(B9:B16)</f>
        <v>536.84</v>
      </c>
      <c r="C17" s="179">
        <f t="shared" si="3"/>
        <v>114.52</v>
      </c>
      <c r="D17" s="179">
        <f t="shared" si="3"/>
        <v>536.84</v>
      </c>
      <c r="E17" s="179">
        <f t="shared" si="3"/>
        <v>114.52</v>
      </c>
      <c r="F17" s="179">
        <f t="shared" si="3"/>
        <v>0</v>
      </c>
      <c r="G17" s="179">
        <f t="shared" si="3"/>
        <v>0</v>
      </c>
      <c r="H17" s="179">
        <f t="shared" si="3"/>
        <v>0</v>
      </c>
      <c r="I17" s="179">
        <f t="shared" si="3"/>
        <v>536.84</v>
      </c>
      <c r="J17" s="180">
        <f t="shared" si="3"/>
        <v>114.52</v>
      </c>
      <c r="K17" s="92" t="s">
        <v>22</v>
      </c>
    </row>
    <row r="18" spans="1:11" x14ac:dyDescent="0.2">
      <c r="A18" s="97" t="s">
        <v>108</v>
      </c>
      <c r="B18" s="279">
        <f>552*0.84-4</f>
        <v>459.68</v>
      </c>
      <c r="C18" s="279">
        <v>99</v>
      </c>
      <c r="D18" s="279">
        <f>+B18</f>
        <v>459.68</v>
      </c>
      <c r="E18" s="279">
        <f>+C18</f>
        <v>99</v>
      </c>
      <c r="F18" s="186">
        <v>0</v>
      </c>
      <c r="G18" s="186">
        <v>0</v>
      </c>
      <c r="H18" s="186">
        <f>SUM(H10:H17)</f>
        <v>0</v>
      </c>
      <c r="I18" s="186">
        <f t="shared" si="0"/>
        <v>459.68</v>
      </c>
      <c r="J18" s="187">
        <v>99</v>
      </c>
      <c r="K18" s="92" t="s">
        <v>22</v>
      </c>
    </row>
    <row r="19" spans="1:11" x14ac:dyDescent="0.2">
      <c r="A19" s="98" t="s">
        <v>109</v>
      </c>
      <c r="B19" s="223">
        <f>92*0.84</f>
        <v>77.28</v>
      </c>
      <c r="C19" s="223">
        <v>16</v>
      </c>
      <c r="D19" s="223">
        <f>+B19</f>
        <v>77.28</v>
      </c>
      <c r="E19" s="223">
        <f>+C19</f>
        <v>16</v>
      </c>
      <c r="F19" s="32">
        <v>0</v>
      </c>
      <c r="G19" s="32">
        <v>0</v>
      </c>
      <c r="H19" s="32">
        <f>SUM(H10:H18)</f>
        <v>0</v>
      </c>
      <c r="I19" s="32">
        <f t="shared" si="0"/>
        <v>77.28</v>
      </c>
      <c r="J19" s="178">
        <v>16</v>
      </c>
      <c r="K19" s="92" t="s">
        <v>22</v>
      </c>
    </row>
    <row r="20" spans="1:11" ht="15" x14ac:dyDescent="0.25">
      <c r="A20" s="99" t="s">
        <v>29</v>
      </c>
      <c r="B20" s="179">
        <f t="shared" ref="B20:J20" si="4">SUM(B18:B19)</f>
        <v>536.96</v>
      </c>
      <c r="C20" s="179">
        <f t="shared" si="4"/>
        <v>115</v>
      </c>
      <c r="D20" s="179">
        <f t="shared" si="4"/>
        <v>536.96</v>
      </c>
      <c r="E20" s="179">
        <f t="shared" si="4"/>
        <v>115</v>
      </c>
      <c r="F20" s="179">
        <f t="shared" si="4"/>
        <v>0</v>
      </c>
      <c r="G20" s="179">
        <f t="shared" si="4"/>
        <v>0</v>
      </c>
      <c r="H20" s="179">
        <f t="shared" si="4"/>
        <v>0</v>
      </c>
      <c r="I20" s="179">
        <f t="shared" si="4"/>
        <v>536.96</v>
      </c>
      <c r="J20" s="180">
        <f t="shared" si="4"/>
        <v>115</v>
      </c>
      <c r="K20" s="92" t="s">
        <v>22</v>
      </c>
    </row>
    <row r="21" spans="1:11" x14ac:dyDescent="0.2">
      <c r="A21" s="214" t="s">
        <v>224</v>
      </c>
      <c r="K21" s="92" t="s">
        <v>22</v>
      </c>
    </row>
    <row r="22" spans="1:11" x14ac:dyDescent="0.2">
      <c r="A22" s="214"/>
      <c r="K22" s="92" t="s">
        <v>23</v>
      </c>
    </row>
  </sheetData>
  <mergeCells count="10">
    <mergeCell ref="B7:C7"/>
    <mergeCell ref="D7:E7"/>
    <mergeCell ref="F7:J7"/>
    <mergeCell ref="A1:J1"/>
    <mergeCell ref="A2:J2"/>
    <mergeCell ref="A3:J3"/>
    <mergeCell ref="A4:J4"/>
    <mergeCell ref="A5:J5"/>
    <mergeCell ref="A7:A8"/>
    <mergeCell ref="A6:J6"/>
  </mergeCells>
  <printOptions horizontalCentered="1"/>
  <pageMargins left="0.7" right="0.7" top="0.75" bottom="0.75" header="0.3" footer="0.3"/>
  <pageSetup scale="72" fitToHeight="0" orientation="landscape" r:id="rId1"/>
  <headerFooter>
    <oddHeader>&amp;L&amp;"Arial,Bold"&amp;12I. Detail of Permanent Positions by Category</oddHeader>
    <oddFooter>&amp;C&amp;"Arial,Regular"Exhibit I - Details of Permanent Positions by Category</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K40"/>
  <sheetViews>
    <sheetView view="pageBreakPreview" zoomScale="80" zoomScaleNormal="100" zoomScaleSheetLayoutView="80" workbookViewId="0">
      <selection activeCell="I42" sqref="I42"/>
    </sheetView>
  </sheetViews>
  <sheetFormatPr defaultColWidth="9.140625" defaultRowHeight="14.25" x14ac:dyDescent="0.2"/>
  <cols>
    <col min="1" max="1" width="63.5703125" style="9" customWidth="1"/>
    <col min="2" max="3" width="19" style="9" customWidth="1"/>
    <col min="4" max="5" width="12.7109375" style="9" customWidth="1"/>
    <col min="6" max="6" width="14" style="4" bestFit="1" customWidth="1"/>
    <col min="7" max="7" width="8.28515625" style="9" customWidth="1"/>
    <col min="8" max="8" width="12.7109375" style="9" customWidth="1"/>
    <col min="9" max="10" width="8.28515625" style="9" customWidth="1"/>
    <col min="11" max="11" width="12.7109375" style="9" customWidth="1"/>
    <col min="12" max="16384" width="9.140625" style="9"/>
  </cols>
  <sheetData>
    <row r="1" spans="1:11" ht="18" x14ac:dyDescent="0.25">
      <c r="A1" s="303" t="s">
        <v>136</v>
      </c>
      <c r="B1" s="303"/>
      <c r="C1" s="303"/>
      <c r="D1" s="303"/>
      <c r="E1" s="303"/>
      <c r="F1" s="92" t="s">
        <v>22</v>
      </c>
      <c r="G1" s="6"/>
      <c r="H1" s="6"/>
      <c r="I1" s="6"/>
      <c r="J1" s="6"/>
      <c r="K1" s="6"/>
    </row>
    <row r="2" spans="1:11" ht="15" x14ac:dyDescent="0.2">
      <c r="A2" s="304" t="str">
        <f>+'B. Summ of Req.'!A2:D2</f>
        <v>Environment and Natural Resources Division</v>
      </c>
      <c r="B2" s="304"/>
      <c r="C2" s="304"/>
      <c r="D2" s="304"/>
      <c r="E2" s="304"/>
      <c r="F2" s="92" t="s">
        <v>22</v>
      </c>
      <c r="G2" s="7"/>
      <c r="H2" s="7"/>
      <c r="I2" s="7"/>
      <c r="J2" s="7"/>
      <c r="K2" s="7"/>
    </row>
    <row r="3" spans="1:11" x14ac:dyDescent="0.2">
      <c r="A3" s="316" t="s">
        <v>2</v>
      </c>
      <c r="B3" s="316"/>
      <c r="C3" s="316"/>
      <c r="D3" s="316"/>
      <c r="E3" s="316"/>
      <c r="F3" s="92" t="s">
        <v>22</v>
      </c>
      <c r="G3" s="10"/>
      <c r="H3" s="10"/>
      <c r="I3" s="10"/>
      <c r="J3" s="10"/>
      <c r="K3" s="10"/>
    </row>
    <row r="4" spans="1:11" x14ac:dyDescent="0.2">
      <c r="A4" s="310" t="s">
        <v>3</v>
      </c>
      <c r="B4" s="310"/>
      <c r="C4" s="310"/>
      <c r="D4" s="310"/>
      <c r="E4" s="310"/>
      <c r="F4" s="92" t="s">
        <v>22</v>
      </c>
      <c r="G4" s="8"/>
      <c r="H4" s="8"/>
      <c r="I4" s="8"/>
      <c r="J4" s="8"/>
      <c r="K4" s="8"/>
    </row>
    <row r="5" spans="1:11" x14ac:dyDescent="0.2">
      <c r="A5" s="310"/>
      <c r="B5" s="310"/>
      <c r="C5" s="310"/>
      <c r="D5" s="46"/>
      <c r="E5" s="46"/>
      <c r="F5" s="92" t="s">
        <v>22</v>
      </c>
      <c r="G5" s="8"/>
      <c r="H5" s="8"/>
      <c r="I5" s="8"/>
      <c r="J5" s="8"/>
      <c r="K5" s="8"/>
    </row>
    <row r="6" spans="1:11" x14ac:dyDescent="0.2">
      <c r="A6" s="111"/>
      <c r="B6" s="111"/>
      <c r="C6" s="111"/>
      <c r="F6" s="92" t="s">
        <v>22</v>
      </c>
    </row>
    <row r="7" spans="1:11" ht="13.9" customHeight="1" x14ac:dyDescent="0.2">
      <c r="A7" s="380" t="s">
        <v>137</v>
      </c>
      <c r="B7" s="383" t="str">
        <f>+'B. Summ of Req. by DU'!A9</f>
        <v>Environment and Natural Resources</v>
      </c>
      <c r="C7" s="383"/>
      <c r="D7" s="375" t="s">
        <v>21</v>
      </c>
      <c r="E7" s="376"/>
      <c r="F7" s="92" t="s">
        <v>22</v>
      </c>
    </row>
    <row r="8" spans="1:11" ht="15" customHeight="1" x14ac:dyDescent="0.2">
      <c r="A8" s="381"/>
      <c r="B8" s="378" t="s">
        <v>39</v>
      </c>
      <c r="C8" s="379"/>
      <c r="D8" s="377"/>
      <c r="E8" s="318"/>
      <c r="F8" s="92" t="s">
        <v>22</v>
      </c>
    </row>
    <row r="9" spans="1:11" x14ac:dyDescent="0.2">
      <c r="A9" s="382"/>
      <c r="B9" s="22" t="s">
        <v>4</v>
      </c>
      <c r="C9" s="22" t="s">
        <v>5</v>
      </c>
      <c r="D9" s="22" t="s">
        <v>4</v>
      </c>
      <c r="E9" s="22" t="s">
        <v>5</v>
      </c>
      <c r="F9" s="92" t="s">
        <v>22</v>
      </c>
    </row>
    <row r="10" spans="1:11" x14ac:dyDescent="0.2">
      <c r="A10" s="112" t="s">
        <v>138</v>
      </c>
      <c r="B10" s="194">
        <v>0</v>
      </c>
      <c r="C10" s="194">
        <v>0</v>
      </c>
      <c r="D10" s="194">
        <f>+B10</f>
        <v>0</v>
      </c>
      <c r="E10" s="194">
        <f>+C10</f>
        <v>0</v>
      </c>
      <c r="F10" s="92" t="s">
        <v>22</v>
      </c>
    </row>
    <row r="11" spans="1:11" x14ac:dyDescent="0.2">
      <c r="A11" s="113" t="s">
        <v>139</v>
      </c>
      <c r="B11" s="203">
        <v>0</v>
      </c>
      <c r="C11" s="203">
        <v>0</v>
      </c>
      <c r="D11" s="203">
        <f>+B11</f>
        <v>0</v>
      </c>
      <c r="E11" s="203">
        <f>+C11</f>
        <v>0</v>
      </c>
      <c r="F11" s="92" t="s">
        <v>22</v>
      </c>
    </row>
    <row r="12" spans="1:11" x14ac:dyDescent="0.2">
      <c r="A12" s="113" t="s">
        <v>140</v>
      </c>
      <c r="B12" s="203">
        <v>0</v>
      </c>
      <c r="C12" s="203">
        <v>0</v>
      </c>
      <c r="D12" s="203">
        <f t="shared" ref="D12:D20" si="0">+B12</f>
        <v>0</v>
      </c>
      <c r="E12" s="203">
        <f t="shared" ref="E12:E20" si="1">+C12</f>
        <v>0</v>
      </c>
      <c r="F12" s="92" t="s">
        <v>22</v>
      </c>
    </row>
    <row r="13" spans="1:11" x14ac:dyDescent="0.2">
      <c r="A13" s="113" t="s">
        <v>141</v>
      </c>
      <c r="B13" s="203">
        <v>0</v>
      </c>
      <c r="C13" s="203">
        <v>0</v>
      </c>
      <c r="D13" s="203">
        <f t="shared" si="0"/>
        <v>0</v>
      </c>
      <c r="E13" s="203">
        <f t="shared" si="1"/>
        <v>0</v>
      </c>
      <c r="F13" s="92" t="s">
        <v>22</v>
      </c>
    </row>
    <row r="14" spans="1:11" x14ac:dyDescent="0.2">
      <c r="A14" s="113" t="s">
        <v>142</v>
      </c>
      <c r="B14" s="203">
        <v>0</v>
      </c>
      <c r="C14" s="203">
        <v>0</v>
      </c>
      <c r="D14" s="203">
        <f t="shared" si="0"/>
        <v>0</v>
      </c>
      <c r="E14" s="203">
        <f t="shared" si="1"/>
        <v>0</v>
      </c>
      <c r="F14" s="92" t="s">
        <v>22</v>
      </c>
    </row>
    <row r="15" spans="1:11" x14ac:dyDescent="0.2">
      <c r="A15" s="113" t="s">
        <v>143</v>
      </c>
      <c r="B15" s="203">
        <v>0</v>
      </c>
      <c r="C15" s="203">
        <v>0</v>
      </c>
      <c r="D15" s="203">
        <f t="shared" si="0"/>
        <v>0</v>
      </c>
      <c r="E15" s="203">
        <f t="shared" si="1"/>
        <v>0</v>
      </c>
      <c r="F15" s="92" t="s">
        <v>22</v>
      </c>
    </row>
    <row r="16" spans="1:11" x14ac:dyDescent="0.2">
      <c r="A16" s="113" t="s">
        <v>144</v>
      </c>
      <c r="B16" s="203">
        <v>0</v>
      </c>
      <c r="C16" s="203">
        <v>0</v>
      </c>
      <c r="D16" s="203">
        <f t="shared" si="0"/>
        <v>0</v>
      </c>
      <c r="E16" s="203">
        <f t="shared" si="1"/>
        <v>0</v>
      </c>
      <c r="F16" s="92" t="s">
        <v>22</v>
      </c>
    </row>
    <row r="17" spans="1:6" x14ac:dyDescent="0.2">
      <c r="A17" s="113" t="s">
        <v>145</v>
      </c>
      <c r="B17" s="203">
        <v>0</v>
      </c>
      <c r="C17" s="203">
        <v>0</v>
      </c>
      <c r="D17" s="203">
        <f t="shared" si="0"/>
        <v>0</v>
      </c>
      <c r="E17" s="203">
        <f t="shared" si="1"/>
        <v>0</v>
      </c>
      <c r="F17" s="92" t="s">
        <v>22</v>
      </c>
    </row>
    <row r="18" spans="1:6" x14ac:dyDescent="0.2">
      <c r="A18" s="113" t="s">
        <v>146</v>
      </c>
      <c r="B18" s="203">
        <v>0</v>
      </c>
      <c r="C18" s="203">
        <v>0</v>
      </c>
      <c r="D18" s="203">
        <f t="shared" si="0"/>
        <v>0</v>
      </c>
      <c r="E18" s="203">
        <f t="shared" si="1"/>
        <v>0</v>
      </c>
      <c r="F18" s="92" t="s">
        <v>22</v>
      </c>
    </row>
    <row r="19" spans="1:6" x14ac:dyDescent="0.2">
      <c r="A19" s="113" t="s">
        <v>147</v>
      </c>
      <c r="B19" s="203">
        <v>0</v>
      </c>
      <c r="C19" s="203">
        <v>0</v>
      </c>
      <c r="D19" s="203">
        <f t="shared" si="0"/>
        <v>0</v>
      </c>
      <c r="E19" s="203">
        <f t="shared" si="1"/>
        <v>0</v>
      </c>
      <c r="F19" s="92" t="s">
        <v>22</v>
      </c>
    </row>
    <row r="20" spans="1:6" x14ac:dyDescent="0.2">
      <c r="A20" s="113" t="s">
        <v>148</v>
      </c>
      <c r="B20" s="203">
        <v>0</v>
      </c>
      <c r="C20" s="203">
        <v>0</v>
      </c>
      <c r="D20" s="203">
        <f t="shared" si="0"/>
        <v>0</v>
      </c>
      <c r="E20" s="203">
        <f t="shared" si="1"/>
        <v>0</v>
      </c>
      <c r="F20" s="92" t="s">
        <v>22</v>
      </c>
    </row>
    <row r="21" spans="1:6" x14ac:dyDescent="0.2">
      <c r="A21" s="114" t="s">
        <v>149</v>
      </c>
      <c r="B21" s="196">
        <v>0</v>
      </c>
      <c r="C21" s="196">
        <v>0</v>
      </c>
      <c r="D21" s="196">
        <f>+B21</f>
        <v>0</v>
      </c>
      <c r="E21" s="196">
        <f>+C21</f>
        <v>0</v>
      </c>
      <c r="F21" s="92" t="s">
        <v>22</v>
      </c>
    </row>
    <row r="22" spans="1:6" x14ac:dyDescent="0.2">
      <c r="A22" s="112" t="s">
        <v>150</v>
      </c>
      <c r="B22" s="194">
        <f>SUM(B10:B21)</f>
        <v>0</v>
      </c>
      <c r="C22" s="194">
        <f t="shared" ref="C22:E22" si="2">SUM(C10:C21)</f>
        <v>0</v>
      </c>
      <c r="D22" s="194">
        <f>SUM(D10:D21)</f>
        <v>0</v>
      </c>
      <c r="E22" s="194">
        <f t="shared" si="2"/>
        <v>0</v>
      </c>
      <c r="F22" s="92" t="s">
        <v>22</v>
      </c>
    </row>
    <row r="23" spans="1:6" x14ac:dyDescent="0.2">
      <c r="A23" s="115" t="s">
        <v>151</v>
      </c>
      <c r="B23" s="203">
        <f t="shared" ref="B23" si="3">-B22*0.5</f>
        <v>0</v>
      </c>
      <c r="C23" s="203">
        <v>0</v>
      </c>
      <c r="D23" s="203">
        <f t="shared" ref="D23:E25" si="4">+B23</f>
        <v>0</v>
      </c>
      <c r="E23" s="203">
        <f t="shared" si="4"/>
        <v>0</v>
      </c>
      <c r="F23" s="92" t="s">
        <v>22</v>
      </c>
    </row>
    <row r="24" spans="1:6" x14ac:dyDescent="0.2">
      <c r="A24" s="113" t="s">
        <v>176</v>
      </c>
      <c r="B24" s="203">
        <v>0</v>
      </c>
      <c r="C24" s="203">
        <v>0</v>
      </c>
      <c r="D24" s="203">
        <f t="shared" si="4"/>
        <v>0</v>
      </c>
      <c r="E24" s="203">
        <f t="shared" si="4"/>
        <v>0</v>
      </c>
      <c r="F24" s="92" t="s">
        <v>22</v>
      </c>
    </row>
    <row r="25" spans="1:6" x14ac:dyDescent="0.2">
      <c r="A25" s="114" t="s">
        <v>152</v>
      </c>
      <c r="B25" s="196">
        <f t="shared" ref="B25:C25" si="5">SUM(B22:B24)</f>
        <v>0</v>
      </c>
      <c r="C25" s="196">
        <f t="shared" si="5"/>
        <v>0</v>
      </c>
      <c r="D25" s="196">
        <f t="shared" si="4"/>
        <v>0</v>
      </c>
      <c r="E25" s="196">
        <f t="shared" si="4"/>
        <v>0</v>
      </c>
      <c r="F25" s="92" t="s">
        <v>22</v>
      </c>
    </row>
    <row r="26" spans="1:6" x14ac:dyDescent="0.2">
      <c r="A26" s="113" t="s">
        <v>117</v>
      </c>
      <c r="B26" s="203"/>
      <c r="C26" s="203">
        <v>0</v>
      </c>
      <c r="D26" s="203"/>
      <c r="E26" s="203">
        <f>+C26</f>
        <v>0</v>
      </c>
      <c r="F26" s="92" t="s">
        <v>22</v>
      </c>
    </row>
    <row r="27" spans="1:6" x14ac:dyDescent="0.2">
      <c r="A27" s="113" t="s">
        <v>118</v>
      </c>
      <c r="B27" s="203"/>
      <c r="C27" s="203">
        <v>0</v>
      </c>
      <c r="D27" s="203"/>
      <c r="E27" s="203">
        <f>+C27</f>
        <v>0</v>
      </c>
      <c r="F27" s="92" t="s">
        <v>22</v>
      </c>
    </row>
    <row r="28" spans="1:6" x14ac:dyDescent="0.2">
      <c r="A28" s="160" t="s">
        <v>177</v>
      </c>
      <c r="B28" s="203"/>
      <c r="C28" s="203">
        <v>0</v>
      </c>
      <c r="D28" s="203"/>
      <c r="E28" s="203">
        <f t="shared" ref="E28:E37" si="6">+C28</f>
        <v>0</v>
      </c>
      <c r="F28" s="92" t="s">
        <v>22</v>
      </c>
    </row>
    <row r="29" spans="1:6" x14ac:dyDescent="0.2">
      <c r="A29" s="113" t="s">
        <v>119</v>
      </c>
      <c r="B29" s="203"/>
      <c r="C29" s="203">
        <v>0</v>
      </c>
      <c r="D29" s="203"/>
      <c r="E29" s="203">
        <f t="shared" si="6"/>
        <v>0</v>
      </c>
      <c r="F29" s="92" t="s">
        <v>22</v>
      </c>
    </row>
    <row r="30" spans="1:6" x14ac:dyDescent="0.2">
      <c r="A30" s="113" t="s">
        <v>120</v>
      </c>
      <c r="B30" s="203"/>
      <c r="C30" s="203">
        <v>0</v>
      </c>
      <c r="D30" s="203"/>
      <c r="E30" s="203">
        <f t="shared" si="6"/>
        <v>0</v>
      </c>
      <c r="F30" s="92" t="s">
        <v>22</v>
      </c>
    </row>
    <row r="31" spans="1:6" x14ac:dyDescent="0.2">
      <c r="A31" s="113" t="s">
        <v>121</v>
      </c>
      <c r="B31" s="203"/>
      <c r="C31" s="203">
        <v>0</v>
      </c>
      <c r="D31" s="203"/>
      <c r="E31" s="203">
        <f t="shared" si="6"/>
        <v>0</v>
      </c>
      <c r="F31" s="92" t="s">
        <v>22</v>
      </c>
    </row>
    <row r="32" spans="1:6" x14ac:dyDescent="0.2">
      <c r="A32" s="113" t="s">
        <v>122</v>
      </c>
      <c r="B32" s="203"/>
      <c r="C32" s="203">
        <v>0</v>
      </c>
      <c r="D32" s="203"/>
      <c r="E32" s="203">
        <f t="shared" si="6"/>
        <v>0</v>
      </c>
      <c r="F32" s="92" t="s">
        <v>22</v>
      </c>
    </row>
    <row r="33" spans="1:6" x14ac:dyDescent="0.2">
      <c r="A33" s="113" t="s">
        <v>123</v>
      </c>
      <c r="B33" s="203"/>
      <c r="C33" s="203">
        <v>0</v>
      </c>
      <c r="D33" s="203"/>
      <c r="E33" s="203">
        <f t="shared" si="6"/>
        <v>0</v>
      </c>
      <c r="F33" s="92" t="s">
        <v>22</v>
      </c>
    </row>
    <row r="34" spans="1:6" x14ac:dyDescent="0.2">
      <c r="A34" s="113" t="s">
        <v>124</v>
      </c>
      <c r="B34" s="203"/>
      <c r="C34" s="203">
        <v>0</v>
      </c>
      <c r="D34" s="203"/>
      <c r="E34" s="203">
        <f>'B. Summ of Req.'!D34</f>
        <v>-6478</v>
      </c>
      <c r="F34" s="92" t="s">
        <v>22</v>
      </c>
    </row>
    <row r="35" spans="1:6" x14ac:dyDescent="0.2">
      <c r="A35" s="113" t="s">
        <v>125</v>
      </c>
      <c r="B35" s="203"/>
      <c r="C35" s="203">
        <v>0</v>
      </c>
      <c r="D35" s="203"/>
      <c r="E35" s="203">
        <f t="shared" si="6"/>
        <v>0</v>
      </c>
      <c r="F35" s="92" t="s">
        <v>22</v>
      </c>
    </row>
    <row r="36" spans="1:6" x14ac:dyDescent="0.2">
      <c r="A36" s="113" t="s">
        <v>126</v>
      </c>
      <c r="B36" s="203"/>
      <c r="C36" s="203">
        <v>0</v>
      </c>
      <c r="D36" s="203"/>
      <c r="E36" s="203">
        <f t="shared" si="6"/>
        <v>0</v>
      </c>
      <c r="F36" s="92" t="s">
        <v>22</v>
      </c>
    </row>
    <row r="37" spans="1:6" x14ac:dyDescent="0.2">
      <c r="A37" s="113" t="s">
        <v>127</v>
      </c>
      <c r="B37" s="203"/>
      <c r="C37" s="203">
        <v>0</v>
      </c>
      <c r="D37" s="203"/>
      <c r="E37" s="203">
        <f t="shared" si="6"/>
        <v>0</v>
      </c>
      <c r="F37" s="92" t="s">
        <v>22</v>
      </c>
    </row>
    <row r="38" spans="1:6" x14ac:dyDescent="0.2">
      <c r="A38" s="116" t="s">
        <v>128</v>
      </c>
      <c r="B38" s="204"/>
      <c r="C38" s="204">
        <v>0</v>
      </c>
      <c r="D38" s="204"/>
      <c r="E38" s="204">
        <f>+C38</f>
        <v>0</v>
      </c>
      <c r="F38" s="92" t="s">
        <v>22</v>
      </c>
    </row>
    <row r="39" spans="1:6" ht="15" x14ac:dyDescent="0.25">
      <c r="A39" s="117" t="s">
        <v>175</v>
      </c>
      <c r="B39" s="179">
        <f>SUM(B25:B38)</f>
        <v>0</v>
      </c>
      <c r="C39" s="179">
        <f>SUM(C25:C38)</f>
        <v>0</v>
      </c>
      <c r="D39" s="179">
        <f>SUM(D25:D38)</f>
        <v>0</v>
      </c>
      <c r="E39" s="179">
        <f>SUM(E25:E38)</f>
        <v>-6478</v>
      </c>
      <c r="F39" s="92" t="s">
        <v>23</v>
      </c>
    </row>
    <row r="40" spans="1:6" x14ac:dyDescent="0.2">
      <c r="F40" s="92"/>
    </row>
  </sheetData>
  <mergeCells count="9">
    <mergeCell ref="D7:E8"/>
    <mergeCell ref="B8:C8"/>
    <mergeCell ref="A7:A9"/>
    <mergeCell ref="B7:C7"/>
    <mergeCell ref="A1:E1"/>
    <mergeCell ref="A2:E2"/>
    <mergeCell ref="A3:E3"/>
    <mergeCell ref="A4:E4"/>
    <mergeCell ref="A5:C5"/>
  </mergeCells>
  <printOptions horizontalCentered="1"/>
  <pageMargins left="0.7" right="0.7" top="0.52" bottom="0.39" header="0.3" footer="0.23"/>
  <pageSetup scale="96" fitToHeight="0" orientation="landscape" r:id="rId1"/>
  <headerFooter>
    <oddHeader xml:space="preserve">&amp;L&amp;"Arial,Bold"&amp;12J. Financial Analysis of Program Changes
</oddHeader>
    <oddFooter>&amp;C&amp;"Arial,Regular"Exhibit J - Financial Analysis of Program Changes</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N44"/>
  <sheetViews>
    <sheetView tabSelected="1" view="pageBreakPreview" zoomScale="90" zoomScaleNormal="100" zoomScaleSheetLayoutView="90" workbookViewId="0">
      <pane xSplit="1" ySplit="7" topLeftCell="B8" activePane="bottomRight" state="frozen"/>
      <selection pane="topRight" activeCell="B1" sqref="B1"/>
      <selection pane="bottomLeft" activeCell="A8" sqref="A8"/>
      <selection pane="bottomRight" activeCell="L14" sqref="L14"/>
    </sheetView>
  </sheetViews>
  <sheetFormatPr defaultColWidth="9.140625" defaultRowHeight="14.25" x14ac:dyDescent="0.2"/>
  <cols>
    <col min="1" max="1" width="86.5703125" style="9" customWidth="1"/>
    <col min="2" max="2" width="8.28515625" style="9" customWidth="1"/>
    <col min="3" max="3" width="12.7109375" style="9" customWidth="1"/>
    <col min="4" max="4" width="8.28515625" style="9" customWidth="1"/>
    <col min="5" max="5" width="12.7109375" style="9" customWidth="1"/>
    <col min="6" max="6" width="8.28515625" style="9" customWidth="1"/>
    <col min="7" max="7" width="12.7109375" style="9" customWidth="1"/>
    <col min="8" max="8" width="8.28515625" style="9" customWidth="1"/>
    <col min="9" max="9" width="12.7109375" style="9" customWidth="1"/>
    <col min="10" max="10" width="14" style="4" bestFit="1" customWidth="1"/>
    <col min="11" max="11" width="12.7109375" style="9" customWidth="1"/>
    <col min="12" max="13" width="8.28515625" style="9" customWidth="1"/>
    <col min="14" max="14" width="12.7109375" style="9" customWidth="1"/>
    <col min="15" max="16384" width="9.140625" style="9"/>
  </cols>
  <sheetData>
    <row r="1" spans="1:14" ht="18" x14ac:dyDescent="0.25">
      <c r="A1" s="303" t="s">
        <v>110</v>
      </c>
      <c r="B1" s="303"/>
      <c r="C1" s="303"/>
      <c r="D1" s="303"/>
      <c r="E1" s="303"/>
      <c r="F1" s="303"/>
      <c r="G1" s="303"/>
      <c r="H1" s="303"/>
      <c r="I1" s="303"/>
      <c r="J1" s="92" t="s">
        <v>22</v>
      </c>
      <c r="K1" s="6"/>
      <c r="L1" s="6"/>
      <c r="M1" s="6"/>
      <c r="N1" s="6"/>
    </row>
    <row r="2" spans="1:14" ht="15" x14ac:dyDescent="0.2">
      <c r="A2" s="304" t="str">
        <f>+'B. Summ of Req.'!A2:D2</f>
        <v>Environment and Natural Resources Division</v>
      </c>
      <c r="B2" s="304"/>
      <c r="C2" s="304"/>
      <c r="D2" s="304"/>
      <c r="E2" s="304"/>
      <c r="F2" s="304"/>
      <c r="G2" s="304"/>
      <c r="H2" s="304"/>
      <c r="I2" s="304"/>
      <c r="J2" s="92" t="s">
        <v>22</v>
      </c>
      <c r="K2" s="7"/>
      <c r="L2" s="7"/>
      <c r="M2" s="7"/>
      <c r="N2" s="7"/>
    </row>
    <row r="3" spans="1:14" x14ac:dyDescent="0.2">
      <c r="A3" s="313" t="s">
        <v>2</v>
      </c>
      <c r="B3" s="313"/>
      <c r="C3" s="313"/>
      <c r="D3" s="313"/>
      <c r="E3" s="313"/>
      <c r="F3" s="313"/>
      <c r="G3" s="313"/>
      <c r="H3" s="313"/>
      <c r="I3" s="313"/>
      <c r="J3" s="92" t="s">
        <v>22</v>
      </c>
      <c r="K3" s="10"/>
      <c r="L3" s="10"/>
      <c r="M3" s="10"/>
      <c r="N3" s="10"/>
    </row>
    <row r="4" spans="1:14" x14ac:dyDescent="0.2">
      <c r="A4" s="310" t="s">
        <v>3</v>
      </c>
      <c r="B4" s="310"/>
      <c r="C4" s="310"/>
      <c r="D4" s="310"/>
      <c r="E4" s="310"/>
      <c r="F4" s="310"/>
      <c r="G4" s="310"/>
      <c r="H4" s="310"/>
      <c r="I4" s="310"/>
      <c r="J4" s="92" t="s">
        <v>22</v>
      </c>
      <c r="K4" s="8"/>
      <c r="L4" s="8"/>
      <c r="M4" s="8"/>
      <c r="N4" s="8"/>
    </row>
    <row r="5" spans="1:14" ht="15" thickBot="1" x14ac:dyDescent="0.25">
      <c r="A5" s="310"/>
      <c r="B5" s="310"/>
      <c r="C5" s="310"/>
      <c r="D5" s="310"/>
      <c r="E5" s="310"/>
      <c r="F5" s="310"/>
      <c r="G5" s="310"/>
      <c r="H5" s="310"/>
      <c r="I5" s="310"/>
      <c r="J5" s="92" t="s">
        <v>22</v>
      </c>
      <c r="K5" s="8"/>
      <c r="L5" s="8"/>
      <c r="M5" s="8"/>
      <c r="N5" s="8"/>
    </row>
    <row r="6" spans="1:14" ht="15" x14ac:dyDescent="0.2">
      <c r="A6" s="311" t="s">
        <v>111</v>
      </c>
      <c r="B6" s="314" t="s">
        <v>208</v>
      </c>
      <c r="C6" s="314"/>
      <c r="D6" s="314" t="s">
        <v>210</v>
      </c>
      <c r="E6" s="314"/>
      <c r="F6" s="314" t="s">
        <v>202</v>
      </c>
      <c r="G6" s="314"/>
      <c r="H6" s="314" t="s">
        <v>92</v>
      </c>
      <c r="I6" s="315"/>
      <c r="J6" s="92" t="s">
        <v>22</v>
      </c>
    </row>
    <row r="7" spans="1:14" ht="28.5" x14ac:dyDescent="0.2">
      <c r="A7" s="312"/>
      <c r="B7" s="93" t="s">
        <v>34</v>
      </c>
      <c r="C7" s="11" t="s">
        <v>5</v>
      </c>
      <c r="D7" s="11" t="s">
        <v>34</v>
      </c>
      <c r="E7" s="11" t="s">
        <v>5</v>
      </c>
      <c r="F7" s="11" t="s">
        <v>34</v>
      </c>
      <c r="G7" s="11" t="s">
        <v>5</v>
      </c>
      <c r="H7" s="11" t="s">
        <v>34</v>
      </c>
      <c r="I7" s="12" t="s">
        <v>5</v>
      </c>
      <c r="J7" s="92" t="s">
        <v>22</v>
      </c>
    </row>
    <row r="8" spans="1:14" ht="15" x14ac:dyDescent="0.25">
      <c r="A8" s="100" t="s">
        <v>112</v>
      </c>
      <c r="B8" s="176">
        <f>0.934615384615385*526</f>
        <v>491.6076923076925</v>
      </c>
      <c r="C8" s="176">
        <v>49670</v>
      </c>
      <c r="D8" s="176">
        <f>+B8</f>
        <v>491.6076923076925</v>
      </c>
      <c r="E8" s="176">
        <v>53534.94673097309</v>
      </c>
      <c r="F8" s="176">
        <f>+D8</f>
        <v>491.6076923076925</v>
      </c>
      <c r="G8" s="281">
        <f>+E8+'E. ATB Justification'!G18+'E. ATB Justification'!G20</f>
        <v>54240.94673097309</v>
      </c>
      <c r="H8" s="176">
        <f>F8-D8</f>
        <v>0</v>
      </c>
      <c r="I8" s="177">
        <f>G8-E8</f>
        <v>706</v>
      </c>
      <c r="J8" s="92" t="s">
        <v>22</v>
      </c>
    </row>
    <row r="9" spans="1:14" ht="15" x14ac:dyDescent="0.25">
      <c r="A9" s="101" t="s">
        <v>113</v>
      </c>
      <c r="B9" s="32">
        <f>526-B8</f>
        <v>34.392307692307497</v>
      </c>
      <c r="C9" s="32">
        <v>4115</v>
      </c>
      <c r="D9" s="32">
        <f>+B9</f>
        <v>34.392307692307497</v>
      </c>
      <c r="E9" s="32">
        <v>4057.6139067469439</v>
      </c>
      <c r="F9" s="32">
        <f>+D9</f>
        <v>34.392307692307497</v>
      </c>
      <c r="G9" s="281">
        <f t="shared" ref="G9:G13" si="0">+E9</f>
        <v>4057.6139067469439</v>
      </c>
      <c r="H9" s="32">
        <f t="shared" ref="H9:H13" si="1">F9-D9</f>
        <v>0</v>
      </c>
      <c r="I9" s="178">
        <f t="shared" ref="I9:I13" si="2">G9-E9</f>
        <v>0</v>
      </c>
      <c r="J9" s="92" t="s">
        <v>22</v>
      </c>
    </row>
    <row r="10" spans="1:14" ht="15" x14ac:dyDescent="0.25">
      <c r="A10" s="153" t="s">
        <v>176</v>
      </c>
      <c r="B10" s="32">
        <f>SUM(B11:B12)</f>
        <v>0</v>
      </c>
      <c r="C10" s="32">
        <v>227</v>
      </c>
      <c r="D10" s="32">
        <f t="shared" ref="D10:F10" si="3">SUM(D11:D12)</f>
        <v>0</v>
      </c>
      <c r="E10" s="32">
        <v>743.84811967418034</v>
      </c>
      <c r="F10" s="32">
        <f t="shared" si="3"/>
        <v>0</v>
      </c>
      <c r="G10" s="281">
        <f t="shared" si="0"/>
        <v>743.84811967418034</v>
      </c>
      <c r="H10" s="32">
        <f t="shared" si="1"/>
        <v>0</v>
      </c>
      <c r="I10" s="178">
        <f t="shared" si="2"/>
        <v>0</v>
      </c>
      <c r="J10" s="92" t="s">
        <v>22</v>
      </c>
    </row>
    <row r="11" spans="1:14" ht="15" x14ac:dyDescent="0.25">
      <c r="A11" s="102" t="s">
        <v>33</v>
      </c>
      <c r="B11" s="205">
        <v>0</v>
      </c>
      <c r="C11" s="205">
        <v>0</v>
      </c>
      <c r="D11" s="205">
        <v>0</v>
      </c>
      <c r="E11" s="205">
        <v>0</v>
      </c>
      <c r="F11" s="205">
        <v>0</v>
      </c>
      <c r="G11" s="281">
        <f t="shared" si="0"/>
        <v>0</v>
      </c>
      <c r="H11" s="205">
        <f t="shared" si="1"/>
        <v>0</v>
      </c>
      <c r="I11" s="178">
        <f t="shared" si="2"/>
        <v>0</v>
      </c>
      <c r="J11" s="92" t="s">
        <v>22</v>
      </c>
    </row>
    <row r="12" spans="1:14" ht="15" x14ac:dyDescent="0.25">
      <c r="A12" s="102" t="s">
        <v>114</v>
      </c>
      <c r="B12" s="205">
        <v>0</v>
      </c>
      <c r="C12" s="205">
        <v>0</v>
      </c>
      <c r="D12" s="205">
        <v>0</v>
      </c>
      <c r="E12" s="205">
        <v>0</v>
      </c>
      <c r="F12" s="205">
        <v>0</v>
      </c>
      <c r="G12" s="281">
        <f t="shared" si="0"/>
        <v>0</v>
      </c>
      <c r="H12" s="205">
        <f t="shared" si="1"/>
        <v>0</v>
      </c>
      <c r="I12" s="206">
        <f t="shared" si="2"/>
        <v>0</v>
      </c>
      <c r="J12" s="92" t="s">
        <v>22</v>
      </c>
    </row>
    <row r="13" spans="1:14" x14ac:dyDescent="0.2">
      <c r="A13" s="101" t="s">
        <v>115</v>
      </c>
      <c r="B13" s="192">
        <v>0</v>
      </c>
      <c r="C13" s="192">
        <v>137</v>
      </c>
      <c r="D13" s="192">
        <v>0</v>
      </c>
      <c r="E13" s="192">
        <v>281.06379258253855</v>
      </c>
      <c r="F13" s="192">
        <v>0</v>
      </c>
      <c r="G13" s="192">
        <f t="shared" si="0"/>
        <v>281.06379258253855</v>
      </c>
      <c r="H13" s="192">
        <f t="shared" si="1"/>
        <v>0</v>
      </c>
      <c r="I13" s="189">
        <f t="shared" si="2"/>
        <v>0</v>
      </c>
      <c r="J13" s="92" t="s">
        <v>22</v>
      </c>
    </row>
    <row r="14" spans="1:14" ht="15" x14ac:dyDescent="0.25">
      <c r="A14" s="104" t="s">
        <v>29</v>
      </c>
      <c r="B14" s="166">
        <f>+SUM(B8:B13)</f>
        <v>526</v>
      </c>
      <c r="C14" s="166">
        <f t="shared" ref="C14:I14" si="4">SUM(C8:C10,C13)</f>
        <v>54149</v>
      </c>
      <c r="D14" s="166">
        <f>+SUM(D8:D13)</f>
        <v>526</v>
      </c>
      <c r="E14" s="166">
        <f t="shared" si="4"/>
        <v>58617.472549976745</v>
      </c>
      <c r="F14" s="166">
        <f>+SUM(F8:F13)</f>
        <v>526</v>
      </c>
      <c r="G14" s="166">
        <f t="shared" si="4"/>
        <v>59323.472549976745</v>
      </c>
      <c r="H14" s="166">
        <f t="shared" si="4"/>
        <v>0</v>
      </c>
      <c r="I14" s="286">
        <f t="shared" si="4"/>
        <v>706</v>
      </c>
      <c r="J14" s="92" t="s">
        <v>22</v>
      </c>
    </row>
    <row r="15" spans="1:14" ht="15" x14ac:dyDescent="0.25">
      <c r="A15" s="103" t="s">
        <v>273</v>
      </c>
      <c r="B15" s="32"/>
      <c r="C15" s="32"/>
      <c r="D15" s="32"/>
      <c r="E15" s="32"/>
      <c r="F15" s="32"/>
      <c r="G15" s="32"/>
      <c r="H15" s="32"/>
      <c r="I15" s="178"/>
      <c r="J15" s="92" t="s">
        <v>22</v>
      </c>
    </row>
    <row r="16" spans="1:14" x14ac:dyDescent="0.2">
      <c r="A16" s="101" t="s">
        <v>116</v>
      </c>
      <c r="B16" s="32"/>
      <c r="C16" s="32">
        <v>18292</v>
      </c>
      <c r="D16" s="32"/>
      <c r="E16" s="32">
        <v>20545</v>
      </c>
      <c r="F16" s="32"/>
      <c r="G16" s="32">
        <f>+E16+SUM('E. ATB Justification'!G21:G46)</f>
        <v>21692</v>
      </c>
      <c r="H16" s="32"/>
      <c r="I16" s="178">
        <f t="shared" ref="I16:I28" si="5">G16-E16</f>
        <v>1147</v>
      </c>
      <c r="J16" s="92" t="s">
        <v>22</v>
      </c>
    </row>
    <row r="17" spans="1:10" x14ac:dyDescent="0.2">
      <c r="A17" s="101" t="s">
        <v>117</v>
      </c>
      <c r="B17" s="32"/>
      <c r="C17" s="32">
        <v>5</v>
      </c>
      <c r="D17" s="32"/>
      <c r="E17" s="32">
        <v>0</v>
      </c>
      <c r="F17" s="32"/>
      <c r="G17" s="32">
        <f t="shared" ref="G17:G28" si="6">+E17</f>
        <v>0</v>
      </c>
      <c r="H17" s="32"/>
      <c r="I17" s="178">
        <f t="shared" si="5"/>
        <v>0</v>
      </c>
      <c r="J17" s="92" t="s">
        <v>22</v>
      </c>
    </row>
    <row r="18" spans="1:10" x14ac:dyDescent="0.2">
      <c r="A18" s="101" t="s">
        <v>118</v>
      </c>
      <c r="B18" s="32"/>
      <c r="C18" s="32">
        <v>2037</v>
      </c>
      <c r="D18" s="32"/>
      <c r="E18" s="32">
        <v>2268</v>
      </c>
      <c r="F18" s="32"/>
      <c r="G18" s="32">
        <f t="shared" si="6"/>
        <v>2268</v>
      </c>
      <c r="H18" s="32"/>
      <c r="I18" s="178">
        <f t="shared" si="5"/>
        <v>0</v>
      </c>
      <c r="J18" s="92" t="s">
        <v>22</v>
      </c>
    </row>
    <row r="19" spans="1:10" x14ac:dyDescent="0.2">
      <c r="A19" s="153" t="s">
        <v>177</v>
      </c>
      <c r="B19" s="32"/>
      <c r="C19" s="32">
        <v>282</v>
      </c>
      <c r="D19" s="32"/>
      <c r="E19" s="32">
        <v>316</v>
      </c>
      <c r="F19" s="32"/>
      <c r="G19" s="32">
        <f t="shared" si="6"/>
        <v>316</v>
      </c>
      <c r="H19" s="32"/>
      <c r="I19" s="178">
        <f t="shared" si="5"/>
        <v>0</v>
      </c>
      <c r="J19" s="92" t="s">
        <v>22</v>
      </c>
    </row>
    <row r="20" spans="1:10" x14ac:dyDescent="0.2">
      <c r="A20" s="101" t="s">
        <v>119</v>
      </c>
      <c r="B20" s="32"/>
      <c r="C20" s="32">
        <v>12055</v>
      </c>
      <c r="D20" s="32"/>
      <c r="E20" s="32">
        <v>11768</v>
      </c>
      <c r="F20" s="32"/>
      <c r="G20" s="32">
        <f>+E20+'E. ATB Justification'!G49</f>
        <v>12398</v>
      </c>
      <c r="H20" s="32"/>
      <c r="I20" s="178">
        <f t="shared" si="5"/>
        <v>630</v>
      </c>
      <c r="J20" s="92" t="s">
        <v>22</v>
      </c>
    </row>
    <row r="21" spans="1:10" x14ac:dyDescent="0.2">
      <c r="A21" s="101" t="s">
        <v>120</v>
      </c>
      <c r="B21" s="32"/>
      <c r="C21" s="32">
        <v>1086</v>
      </c>
      <c r="D21" s="32"/>
      <c r="E21" s="32">
        <v>1220</v>
      </c>
      <c r="F21" s="32"/>
      <c r="G21" s="32">
        <f t="shared" si="6"/>
        <v>1220</v>
      </c>
      <c r="H21" s="32"/>
      <c r="I21" s="178">
        <f t="shared" si="5"/>
        <v>0</v>
      </c>
      <c r="J21" s="92" t="s">
        <v>22</v>
      </c>
    </row>
    <row r="22" spans="1:10" x14ac:dyDescent="0.2">
      <c r="A22" s="101" t="s">
        <v>121</v>
      </c>
      <c r="B22" s="32"/>
      <c r="C22" s="32">
        <v>82</v>
      </c>
      <c r="D22" s="32"/>
      <c r="E22" s="32">
        <v>92</v>
      </c>
      <c r="F22" s="32"/>
      <c r="G22" s="32">
        <f t="shared" si="6"/>
        <v>92</v>
      </c>
      <c r="H22" s="32"/>
      <c r="I22" s="178">
        <f t="shared" si="5"/>
        <v>0</v>
      </c>
      <c r="J22" s="92" t="s">
        <v>22</v>
      </c>
    </row>
    <row r="23" spans="1:10" x14ac:dyDescent="0.2">
      <c r="A23" s="101" t="s">
        <v>122</v>
      </c>
      <c r="B23" s="32"/>
      <c r="C23" s="32">
        <v>470</v>
      </c>
      <c r="D23" s="32"/>
      <c r="E23" s="32">
        <v>527</v>
      </c>
      <c r="F23" s="32"/>
      <c r="G23" s="32">
        <f t="shared" si="6"/>
        <v>527</v>
      </c>
      <c r="H23" s="32"/>
      <c r="I23" s="178">
        <f t="shared" si="5"/>
        <v>0</v>
      </c>
      <c r="J23" s="92" t="s">
        <v>22</v>
      </c>
    </row>
    <row r="24" spans="1:10" x14ac:dyDescent="0.2">
      <c r="A24" s="101" t="s">
        <v>123</v>
      </c>
      <c r="B24" s="32"/>
      <c r="C24" s="32">
        <v>9421</v>
      </c>
      <c r="D24" s="32"/>
      <c r="E24" s="32">
        <v>8087</v>
      </c>
      <c r="F24" s="32"/>
      <c r="G24" s="32">
        <f t="shared" si="6"/>
        <v>8087</v>
      </c>
      <c r="H24" s="32"/>
      <c r="I24" s="178">
        <f t="shared" si="5"/>
        <v>0</v>
      </c>
      <c r="J24" s="92" t="s">
        <v>22</v>
      </c>
    </row>
    <row r="25" spans="1:10" x14ac:dyDescent="0.2">
      <c r="A25" s="101" t="s">
        <v>124</v>
      </c>
      <c r="B25" s="32"/>
      <c r="C25" s="223">
        <f>2137+5401</f>
        <v>7538</v>
      </c>
      <c r="D25" s="32"/>
      <c r="E25" s="223">
        <f>2402+2004</f>
        <v>4406</v>
      </c>
      <c r="F25" s="32"/>
      <c r="G25" s="32">
        <f>+E25+'E. ATB Justification'!G50+'E. ATB Justification'!G51-2004-6478</f>
        <v>4763</v>
      </c>
      <c r="H25" s="32"/>
      <c r="I25" s="178">
        <f t="shared" si="5"/>
        <v>357</v>
      </c>
      <c r="J25" s="92" t="s">
        <v>22</v>
      </c>
    </row>
    <row r="26" spans="1:10" x14ac:dyDescent="0.2">
      <c r="A26" s="101" t="s">
        <v>127</v>
      </c>
      <c r="B26" s="32"/>
      <c r="C26" s="32">
        <v>313</v>
      </c>
      <c r="D26" s="32"/>
      <c r="E26" s="32">
        <v>352</v>
      </c>
      <c r="F26" s="32"/>
      <c r="G26" s="32">
        <f t="shared" si="6"/>
        <v>352</v>
      </c>
      <c r="H26" s="32"/>
      <c r="I26" s="178">
        <f t="shared" si="5"/>
        <v>0</v>
      </c>
      <c r="J26" s="92" t="s">
        <v>22</v>
      </c>
    </row>
    <row r="27" spans="1:10" x14ac:dyDescent="0.2">
      <c r="A27" s="101" t="s">
        <v>128</v>
      </c>
      <c r="B27" s="32"/>
      <c r="C27" s="32">
        <v>1209</v>
      </c>
      <c r="D27" s="32"/>
      <c r="E27" s="32">
        <v>1352</v>
      </c>
      <c r="F27" s="32"/>
      <c r="G27" s="32">
        <f t="shared" si="6"/>
        <v>1352</v>
      </c>
      <c r="H27" s="32"/>
      <c r="I27" s="178">
        <f t="shared" si="5"/>
        <v>0</v>
      </c>
      <c r="J27" s="92" t="s">
        <v>22</v>
      </c>
    </row>
    <row r="28" spans="1:10" x14ac:dyDescent="0.2">
      <c r="A28" s="101" t="s">
        <v>129</v>
      </c>
      <c r="B28" s="32"/>
      <c r="C28" s="32">
        <v>84</v>
      </c>
      <c r="D28" s="32"/>
      <c r="E28" s="32">
        <v>97</v>
      </c>
      <c r="F28" s="32"/>
      <c r="G28" s="32">
        <f t="shared" si="6"/>
        <v>97</v>
      </c>
      <c r="H28" s="32"/>
      <c r="I28" s="178">
        <f t="shared" si="5"/>
        <v>0</v>
      </c>
      <c r="J28" s="92" t="s">
        <v>22</v>
      </c>
    </row>
    <row r="29" spans="1:10" ht="15" x14ac:dyDescent="0.25">
      <c r="A29" s="104" t="s">
        <v>130</v>
      </c>
      <c r="B29" s="120"/>
      <c r="C29" s="120">
        <f>SUM(C14:C28)</f>
        <v>107023</v>
      </c>
      <c r="D29" s="120"/>
      <c r="E29" s="120">
        <f>SUM(E14:E28)</f>
        <v>109647.47254997675</v>
      </c>
      <c r="F29" s="120"/>
      <c r="G29" s="120">
        <f>SUM(G14:G28)</f>
        <v>112487.47254997675</v>
      </c>
      <c r="H29" s="120"/>
      <c r="I29" s="122">
        <f>SUM(I14:I28)</f>
        <v>2840</v>
      </c>
      <c r="J29" s="92" t="s">
        <v>22</v>
      </c>
    </row>
    <row r="30" spans="1:10" x14ac:dyDescent="0.2">
      <c r="A30" s="153" t="s">
        <v>178</v>
      </c>
      <c r="B30" s="32"/>
      <c r="C30" s="32">
        <f>-'G. 2014 Crosswalk'!H9</f>
        <v>-2004</v>
      </c>
      <c r="D30" s="32"/>
      <c r="E30" s="32">
        <f>+C30</f>
        <v>-2004</v>
      </c>
      <c r="F30" s="32"/>
      <c r="G30" s="32">
        <v>0</v>
      </c>
      <c r="H30" s="32"/>
      <c r="I30" s="178">
        <f>G30-E30</f>
        <v>2004</v>
      </c>
      <c r="J30" s="92" t="s">
        <v>22</v>
      </c>
    </row>
    <row r="31" spans="1:10" x14ac:dyDescent="0.2">
      <c r="A31" s="213" t="s">
        <v>191</v>
      </c>
      <c r="B31" s="32"/>
      <c r="C31" s="32">
        <v>0</v>
      </c>
      <c r="D31" s="32"/>
      <c r="E31" s="32">
        <v>0</v>
      </c>
      <c r="F31" s="32"/>
      <c r="G31" s="32">
        <v>0</v>
      </c>
      <c r="H31" s="32"/>
      <c r="I31" s="178">
        <f t="shared" ref="I31:I34" si="7">G31-E31</f>
        <v>0</v>
      </c>
      <c r="J31" s="92" t="s">
        <v>22</v>
      </c>
    </row>
    <row r="32" spans="1:10" x14ac:dyDescent="0.2">
      <c r="A32" s="213" t="s">
        <v>274</v>
      </c>
      <c r="B32" s="32"/>
      <c r="C32" s="32">
        <f>-'F. 2013 Crosswalk'!P9</f>
        <v>-5400</v>
      </c>
      <c r="D32" s="32"/>
      <c r="E32" s="32">
        <v>0</v>
      </c>
      <c r="F32" s="32"/>
      <c r="G32" s="32">
        <v>0</v>
      </c>
      <c r="H32" s="32"/>
      <c r="I32" s="178">
        <f t="shared" si="7"/>
        <v>0</v>
      </c>
      <c r="J32" s="92" t="s">
        <v>22</v>
      </c>
    </row>
    <row r="33" spans="1:10" x14ac:dyDescent="0.2">
      <c r="A33" s="101" t="s">
        <v>131</v>
      </c>
      <c r="B33" s="32"/>
      <c r="C33" s="32">
        <f>-C30</f>
        <v>2004</v>
      </c>
      <c r="D33" s="32"/>
      <c r="E33" s="32">
        <v>0</v>
      </c>
      <c r="F33" s="32"/>
      <c r="G33" s="32">
        <v>0</v>
      </c>
      <c r="H33" s="32"/>
      <c r="I33" s="178">
        <f t="shared" si="7"/>
        <v>0</v>
      </c>
      <c r="J33" s="92" t="s">
        <v>22</v>
      </c>
    </row>
    <row r="34" spans="1:10" x14ac:dyDescent="0.2">
      <c r="A34" s="164" t="s">
        <v>184</v>
      </c>
      <c r="B34" s="32"/>
      <c r="C34" s="32">
        <v>213</v>
      </c>
      <c r="D34" s="32"/>
      <c r="E34" s="32">
        <v>0</v>
      </c>
      <c r="F34" s="32"/>
      <c r="G34" s="32">
        <v>0</v>
      </c>
      <c r="H34" s="32"/>
      <c r="I34" s="178">
        <f t="shared" si="7"/>
        <v>0</v>
      </c>
      <c r="J34" s="92" t="s">
        <v>22</v>
      </c>
    </row>
    <row r="35" spans="1:10" ht="15.75" thickBot="1" x14ac:dyDescent="0.3">
      <c r="A35" s="105" t="s">
        <v>132</v>
      </c>
      <c r="B35" s="207">
        <f t="shared" ref="B35:I35" si="8">SUM(B29:B34)</f>
        <v>0</v>
      </c>
      <c r="C35" s="207">
        <f>SUM(C29:C34)</f>
        <v>101836</v>
      </c>
      <c r="D35" s="207">
        <f t="shared" si="8"/>
        <v>0</v>
      </c>
      <c r="E35" s="207">
        <f t="shared" si="8"/>
        <v>107643.47254997675</v>
      </c>
      <c r="F35" s="207">
        <f t="shared" si="8"/>
        <v>0</v>
      </c>
      <c r="G35" s="207">
        <f t="shared" si="8"/>
        <v>112487.47254997675</v>
      </c>
      <c r="H35" s="207">
        <f t="shared" si="8"/>
        <v>0</v>
      </c>
      <c r="I35" s="208">
        <f t="shared" si="8"/>
        <v>4844</v>
      </c>
      <c r="J35" s="92" t="s">
        <v>22</v>
      </c>
    </row>
    <row r="36" spans="1:10" x14ac:dyDescent="0.2">
      <c r="A36" s="107" t="s">
        <v>30</v>
      </c>
      <c r="B36" s="209"/>
      <c r="C36" s="209"/>
      <c r="D36" s="209"/>
      <c r="F36" s="209"/>
      <c r="H36" s="209"/>
      <c r="I36" s="210"/>
      <c r="J36" s="92" t="s">
        <v>22</v>
      </c>
    </row>
    <row r="37" spans="1:10" x14ac:dyDescent="0.2">
      <c r="A37" s="101" t="s">
        <v>133</v>
      </c>
      <c r="B37" s="32">
        <v>100</v>
      </c>
      <c r="C37" s="32"/>
      <c r="D37" s="32">
        <v>115</v>
      </c>
      <c r="E37" s="32"/>
      <c r="F37" s="32">
        <v>115</v>
      </c>
      <c r="G37" s="32"/>
      <c r="H37" s="32">
        <f>F37-D37</f>
        <v>0</v>
      </c>
      <c r="I37" s="178"/>
      <c r="J37" s="92" t="s">
        <v>22</v>
      </c>
    </row>
    <row r="38" spans="1:10" x14ac:dyDescent="0.2">
      <c r="A38" s="101"/>
      <c r="B38" s="32"/>
      <c r="C38" s="32"/>
      <c r="D38" s="32"/>
      <c r="E38" s="32"/>
      <c r="F38" s="32"/>
      <c r="G38" s="32"/>
      <c r="H38" s="32"/>
      <c r="I38" s="178"/>
      <c r="J38" s="92" t="s">
        <v>22</v>
      </c>
    </row>
    <row r="39" spans="1:10" x14ac:dyDescent="0.2">
      <c r="A39" s="101" t="s">
        <v>134</v>
      </c>
      <c r="B39" s="32"/>
      <c r="C39" s="32">
        <f>14535*0.16</f>
        <v>2325.6</v>
      </c>
      <c r="D39" s="32"/>
      <c r="E39" s="223">
        <f>14711*0.16</f>
        <v>2353.7600000000002</v>
      </c>
      <c r="F39" s="32"/>
      <c r="G39" s="32">
        <f>+E39+630*0.16</f>
        <v>2454.5600000000004</v>
      </c>
      <c r="H39" s="32"/>
      <c r="I39" s="178"/>
      <c r="J39" s="92" t="s">
        <v>22</v>
      </c>
    </row>
    <row r="40" spans="1:10" ht="15" thickBot="1" x14ac:dyDescent="0.25">
      <c r="A40" s="106" t="s">
        <v>135</v>
      </c>
      <c r="B40" s="211"/>
      <c r="C40" s="211">
        <f>219*0.16</f>
        <v>35.04</v>
      </c>
      <c r="D40" s="211"/>
      <c r="E40" s="211">
        <f>+C40</f>
        <v>35.04</v>
      </c>
      <c r="F40" s="211"/>
      <c r="G40" s="211">
        <f>+E40+11*0.16</f>
        <v>36.799999999999997</v>
      </c>
      <c r="H40" s="211"/>
      <c r="I40" s="212"/>
      <c r="J40" s="92" t="s">
        <v>22</v>
      </c>
    </row>
    <row r="41" spans="1:10" x14ac:dyDescent="0.2">
      <c r="J41" s="92" t="s">
        <v>22</v>
      </c>
    </row>
    <row r="42" spans="1:10" x14ac:dyDescent="0.2">
      <c r="A42" s="232"/>
      <c r="J42" s="92" t="s">
        <v>23</v>
      </c>
    </row>
    <row r="43" spans="1:10" x14ac:dyDescent="0.2">
      <c r="E43" s="287"/>
      <c r="G43" s="287"/>
    </row>
    <row r="44" spans="1:10" x14ac:dyDescent="0.2">
      <c r="E44" s="287"/>
      <c r="G44" s="287"/>
    </row>
  </sheetData>
  <mergeCells count="10">
    <mergeCell ref="A1:I1"/>
    <mergeCell ref="A2:I2"/>
    <mergeCell ref="A3:I3"/>
    <mergeCell ref="A4:I4"/>
    <mergeCell ref="A5:I5"/>
    <mergeCell ref="A6:A7"/>
    <mergeCell ref="B6:C6"/>
    <mergeCell ref="D6:E6"/>
    <mergeCell ref="F6:G6"/>
    <mergeCell ref="H6:I6"/>
  </mergeCells>
  <printOptions horizontalCentered="1"/>
  <pageMargins left="0.6" right="0.6" top="0.56999999999999995" bottom="0.55000000000000004" header="0.3" footer="0.3"/>
  <pageSetup scale="73" fitToHeight="0" orientation="landscape" r:id="rId1"/>
  <headerFooter>
    <oddHeader>&amp;L&amp;"Arial,Bold"&amp;12K. Summary of Requirements by Object Class</oddHeader>
    <oddFooter>&amp;C&amp;"Arial,Regular"Exhibit K - Summary of Requirements by Object Class</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view="pageBreakPreview" zoomScaleNormal="100" zoomScaleSheetLayoutView="100" workbookViewId="0">
      <selection activeCell="A9" sqref="A9"/>
    </sheetView>
  </sheetViews>
  <sheetFormatPr defaultColWidth="9.140625" defaultRowHeight="15" x14ac:dyDescent="0.2"/>
  <cols>
    <col min="1" max="16384" width="9.140625" style="254"/>
  </cols>
  <sheetData>
    <row r="1" spans="1:11" s="243" customFormat="1" ht="15.75" x14ac:dyDescent="0.25">
      <c r="A1" s="242"/>
      <c r="K1" s="244" t="s">
        <v>22</v>
      </c>
    </row>
    <row r="2" spans="1:11" s="243" customFormat="1" x14ac:dyDescent="0.2">
      <c r="K2" s="244" t="s">
        <v>22</v>
      </c>
    </row>
    <row r="3" spans="1:11" s="243" customFormat="1" ht="20.25" x14ac:dyDescent="0.3">
      <c r="A3" s="245"/>
      <c r="B3" s="246"/>
      <c r="C3" s="246"/>
      <c r="D3" s="246"/>
      <c r="E3" s="246"/>
      <c r="F3" s="246"/>
      <c r="G3" s="246"/>
      <c r="H3" s="246"/>
      <c r="I3" s="246"/>
      <c r="J3" s="246"/>
      <c r="K3" s="244" t="s">
        <v>22</v>
      </c>
    </row>
    <row r="4" spans="1:11" s="243" customFormat="1" ht="20.25" x14ac:dyDescent="0.3">
      <c r="A4" s="245"/>
      <c r="B4" s="246"/>
      <c r="C4" s="246"/>
      <c r="D4" s="246"/>
      <c r="E4" s="246"/>
      <c r="F4" s="246"/>
      <c r="G4" s="246"/>
      <c r="H4" s="246"/>
      <c r="I4" s="246"/>
      <c r="J4" s="246"/>
      <c r="K4" s="244" t="s">
        <v>22</v>
      </c>
    </row>
    <row r="5" spans="1:11" s="243" customFormat="1" ht="20.25" x14ac:dyDescent="0.3">
      <c r="A5" s="386" t="s">
        <v>1</v>
      </c>
      <c r="B5" s="387"/>
      <c r="C5" s="387"/>
      <c r="D5" s="387"/>
      <c r="E5" s="387"/>
      <c r="F5" s="387"/>
      <c r="G5" s="387"/>
      <c r="H5" s="387"/>
      <c r="I5" s="387"/>
      <c r="J5" s="387"/>
      <c r="K5" s="244" t="s">
        <v>22</v>
      </c>
    </row>
    <row r="6" spans="1:11" s="243" customFormat="1" x14ac:dyDescent="0.2">
      <c r="A6" s="246"/>
      <c r="B6" s="246"/>
      <c r="C6" s="246"/>
      <c r="D6" s="246"/>
      <c r="E6" s="246"/>
      <c r="F6" s="246"/>
      <c r="G6" s="246"/>
      <c r="H6" s="246"/>
      <c r="I6" s="246"/>
      <c r="J6" s="246"/>
      <c r="K6" s="244" t="s">
        <v>22</v>
      </c>
    </row>
    <row r="7" spans="1:11" s="243" customFormat="1" ht="15.75" x14ac:dyDescent="0.25">
      <c r="A7" s="388" t="s">
        <v>2</v>
      </c>
      <c r="B7" s="389"/>
      <c r="C7" s="389"/>
      <c r="D7" s="389"/>
      <c r="E7" s="389"/>
      <c r="F7" s="389"/>
      <c r="G7" s="389"/>
      <c r="H7" s="389"/>
      <c r="I7" s="389"/>
      <c r="J7" s="389"/>
      <c r="K7" s="244" t="s">
        <v>22</v>
      </c>
    </row>
    <row r="8" spans="1:11" s="243" customFormat="1" x14ac:dyDescent="0.2">
      <c r="A8" s="390" t="s">
        <v>3</v>
      </c>
      <c r="B8" s="391"/>
      <c r="C8" s="391"/>
      <c r="D8" s="391"/>
      <c r="E8" s="391"/>
      <c r="F8" s="391"/>
      <c r="G8" s="391"/>
      <c r="H8" s="391"/>
      <c r="I8" s="391"/>
      <c r="J8" s="391"/>
      <c r="K8" s="244" t="s">
        <v>22</v>
      </c>
    </row>
    <row r="9" spans="1:11" s="243" customFormat="1" x14ac:dyDescent="0.2">
      <c r="A9" s="247"/>
      <c r="B9" s="247"/>
      <c r="C9" s="247"/>
      <c r="D9" s="247"/>
      <c r="E9" s="247"/>
      <c r="F9" s="247"/>
      <c r="G9" s="247"/>
      <c r="H9" s="247"/>
      <c r="I9" s="247"/>
      <c r="J9" s="247"/>
      <c r="K9" s="244" t="s">
        <v>22</v>
      </c>
    </row>
    <row r="10" spans="1:11" s="243" customFormat="1" ht="15.75" x14ac:dyDescent="0.25">
      <c r="A10" s="248"/>
      <c r="B10" s="248"/>
      <c r="C10" s="248"/>
      <c r="D10" s="248"/>
      <c r="E10" s="249"/>
      <c r="F10" s="249"/>
      <c r="G10" s="249"/>
      <c r="H10" s="249"/>
      <c r="I10" s="249"/>
      <c r="J10" s="248"/>
      <c r="K10" s="244" t="s">
        <v>22</v>
      </c>
    </row>
    <row r="11" spans="1:11" s="243" customFormat="1" ht="15.75" x14ac:dyDescent="0.25">
      <c r="A11" s="392" t="s">
        <v>212</v>
      </c>
      <c r="B11" s="392"/>
      <c r="C11" s="392"/>
      <c r="D11" s="392"/>
      <c r="E11" s="392"/>
      <c r="F11" s="392"/>
      <c r="G11" s="392"/>
      <c r="H11" s="392"/>
      <c r="I11" s="392"/>
      <c r="J11" s="392"/>
      <c r="K11" s="244" t="s">
        <v>22</v>
      </c>
    </row>
    <row r="12" spans="1:11" s="243" customFormat="1" ht="15.75" x14ac:dyDescent="0.25">
      <c r="A12" s="250"/>
      <c r="B12" s="250"/>
      <c r="C12" s="250"/>
      <c r="D12" s="250"/>
      <c r="E12" s="250"/>
      <c r="F12" s="250"/>
      <c r="G12" s="250"/>
      <c r="H12" s="250"/>
      <c r="I12" s="250"/>
      <c r="J12" s="250"/>
      <c r="K12" s="244" t="s">
        <v>22</v>
      </c>
    </row>
    <row r="13" spans="1:11" s="243" customFormat="1" ht="20.25" x14ac:dyDescent="0.3">
      <c r="A13" s="251" t="s">
        <v>213</v>
      </c>
      <c r="B13" s="248"/>
      <c r="C13" s="248"/>
      <c r="D13" s="248"/>
      <c r="E13" s="248"/>
      <c r="F13" s="248"/>
      <c r="G13" s="248"/>
      <c r="H13" s="248"/>
      <c r="I13" s="248"/>
      <c r="J13" s="248"/>
      <c r="K13" s="244" t="s">
        <v>22</v>
      </c>
    </row>
    <row r="14" spans="1:11" s="243" customFormat="1" x14ac:dyDescent="0.2">
      <c r="A14" s="393" t="s">
        <v>214</v>
      </c>
      <c r="B14" s="393"/>
      <c r="C14" s="393"/>
      <c r="D14" s="393"/>
      <c r="E14" s="393"/>
      <c r="F14" s="393"/>
      <c r="G14" s="393"/>
      <c r="H14" s="393"/>
      <c r="I14" s="393"/>
      <c r="J14" s="393"/>
      <c r="K14" s="244" t="s">
        <v>22</v>
      </c>
    </row>
    <row r="15" spans="1:11" s="243" customFormat="1" x14ac:dyDescent="0.2">
      <c r="A15" s="393"/>
      <c r="B15" s="393"/>
      <c r="C15" s="393"/>
      <c r="D15" s="393"/>
      <c r="E15" s="393"/>
      <c r="F15" s="393"/>
      <c r="G15" s="393"/>
      <c r="H15" s="393"/>
      <c r="I15" s="393"/>
      <c r="J15" s="393"/>
      <c r="K15" s="244" t="s">
        <v>22</v>
      </c>
    </row>
    <row r="16" spans="1:11" s="243" customFormat="1" x14ac:dyDescent="0.2">
      <c r="A16" s="393"/>
      <c r="B16" s="393"/>
      <c r="C16" s="393"/>
      <c r="D16" s="393"/>
      <c r="E16" s="393"/>
      <c r="F16" s="393"/>
      <c r="G16" s="393"/>
      <c r="H16" s="393"/>
      <c r="I16" s="393"/>
      <c r="J16" s="393"/>
      <c r="K16" s="244" t="s">
        <v>22</v>
      </c>
    </row>
    <row r="17" spans="1:11" s="243" customFormat="1" x14ac:dyDescent="0.2">
      <c r="A17" s="252"/>
      <c r="B17" s="252"/>
      <c r="C17" s="252"/>
      <c r="D17" s="252"/>
      <c r="E17" s="252"/>
      <c r="F17" s="252"/>
      <c r="G17" s="252"/>
      <c r="H17" s="252"/>
      <c r="I17" s="252"/>
      <c r="J17" s="252"/>
      <c r="K17" s="244" t="s">
        <v>22</v>
      </c>
    </row>
    <row r="18" spans="1:11" x14ac:dyDescent="0.2">
      <c r="A18" s="253"/>
      <c r="B18" s="253"/>
      <c r="C18" s="253"/>
      <c r="D18" s="253"/>
      <c r="E18" s="253"/>
      <c r="F18" s="253"/>
      <c r="G18" s="253"/>
      <c r="H18" s="253"/>
      <c r="I18" s="253"/>
      <c r="J18" s="253"/>
      <c r="K18" s="244" t="s">
        <v>23</v>
      </c>
    </row>
    <row r="19" spans="1:11" x14ac:dyDescent="0.2">
      <c r="A19" s="255"/>
      <c r="B19" s="255"/>
      <c r="C19" s="255"/>
      <c r="D19" s="255"/>
      <c r="E19" s="255"/>
      <c r="F19" s="255"/>
      <c r="G19" s="255"/>
      <c r="H19" s="255"/>
      <c r="I19" s="255"/>
      <c r="J19" s="255"/>
      <c r="K19" s="256"/>
    </row>
    <row r="20" spans="1:11" x14ac:dyDescent="0.2">
      <c r="A20" s="255"/>
      <c r="B20" s="255"/>
      <c r="C20" s="255"/>
      <c r="D20" s="255"/>
      <c r="E20" s="255"/>
      <c r="F20" s="255"/>
      <c r="G20" s="255"/>
      <c r="H20" s="255"/>
      <c r="I20" s="255"/>
      <c r="J20" s="255"/>
      <c r="K20" s="256"/>
    </row>
    <row r="21" spans="1:11" s="242" customFormat="1" ht="15.75" x14ac:dyDescent="0.25">
      <c r="A21" s="257" t="s">
        <v>215</v>
      </c>
      <c r="B21" s="257"/>
      <c r="C21" s="257"/>
      <c r="D21" s="257"/>
      <c r="E21" s="257"/>
      <c r="F21" s="257"/>
      <c r="G21" s="257"/>
      <c r="H21" s="257"/>
      <c r="I21" s="257"/>
      <c r="J21" s="257"/>
      <c r="K21" s="258"/>
    </row>
    <row r="22" spans="1:11" s="243" customFormat="1" x14ac:dyDescent="0.2">
      <c r="A22" s="259"/>
      <c r="B22" s="259"/>
      <c r="C22" s="259"/>
      <c r="D22" s="259"/>
      <c r="E22" s="259"/>
      <c r="F22" s="259"/>
      <c r="G22" s="259"/>
      <c r="H22" s="259"/>
      <c r="I22" s="259"/>
      <c r="J22" s="259"/>
      <c r="K22" s="256"/>
    </row>
    <row r="23" spans="1:11" s="243" customFormat="1" ht="42.75" customHeight="1" x14ac:dyDescent="0.2">
      <c r="A23" s="384" t="s">
        <v>216</v>
      </c>
      <c r="B23" s="385"/>
      <c r="C23" s="385"/>
      <c r="D23" s="385"/>
      <c r="E23" s="385"/>
      <c r="F23" s="385"/>
      <c r="G23" s="385"/>
      <c r="H23" s="385"/>
      <c r="I23" s="385"/>
      <c r="J23" s="385"/>
      <c r="K23" s="256"/>
    </row>
    <row r="24" spans="1:11" s="243" customFormat="1" x14ac:dyDescent="0.2">
      <c r="A24" s="260"/>
      <c r="B24" s="260"/>
      <c r="C24" s="260"/>
      <c r="D24" s="260"/>
      <c r="E24" s="260"/>
      <c r="F24" s="260"/>
      <c r="G24" s="260"/>
      <c r="H24" s="260"/>
      <c r="I24" s="260"/>
      <c r="J24" s="260"/>
      <c r="K24" s="256"/>
    </row>
    <row r="25" spans="1:11" s="243" customFormat="1" ht="43.5" customHeight="1" x14ac:dyDescent="0.2">
      <c r="A25" s="384" t="s">
        <v>217</v>
      </c>
      <c r="B25" s="385"/>
      <c r="C25" s="385"/>
      <c r="D25" s="385"/>
      <c r="E25" s="385"/>
      <c r="F25" s="385"/>
      <c r="G25" s="385"/>
      <c r="H25" s="385"/>
      <c r="I25" s="385"/>
      <c r="J25" s="385"/>
      <c r="K25" s="256"/>
    </row>
    <row r="26" spans="1:11" s="243" customFormat="1" x14ac:dyDescent="0.2"/>
    <row r="27" spans="1:11" x14ac:dyDescent="0.2">
      <c r="K27" s="256"/>
    </row>
    <row r="28" spans="1:11" x14ac:dyDescent="0.2">
      <c r="K28" s="256"/>
    </row>
    <row r="29" spans="1:11" x14ac:dyDescent="0.2">
      <c r="K29" s="256"/>
    </row>
    <row r="30" spans="1:11" x14ac:dyDescent="0.2">
      <c r="K30" s="256"/>
    </row>
  </sheetData>
  <mergeCells count="7">
    <mergeCell ref="A25:J25"/>
    <mergeCell ref="A5:J5"/>
    <mergeCell ref="A7:J7"/>
    <mergeCell ref="A8:J8"/>
    <mergeCell ref="A11:J11"/>
    <mergeCell ref="A14:J16"/>
    <mergeCell ref="A23:J23"/>
  </mergeCells>
  <pageMargins left="0.75" right="0.75" top="1" bottom="1" header="0.5" footer="0.5"/>
  <pageSetup orientation="landscape" r:id="rId1"/>
  <headerFooter alignWithMargins="0">
    <oddHeader xml:space="preserve">&amp;L&amp;"Arial,Bold"&amp;12L.  Status of Congressionally Requested Studies, Reports, and Evaluations
</oddHeader>
    <oddFooter>&amp;C&amp;"Arial,Regular"Exhibit L - Status of Congressionally Requested Studies, Reports, and Evaluations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E39"/>
  <sheetViews>
    <sheetView view="pageBreakPreview" zoomScale="90" zoomScaleNormal="100" zoomScaleSheetLayoutView="90" workbookViewId="0">
      <selection activeCell="A44" sqref="A44"/>
    </sheetView>
  </sheetViews>
  <sheetFormatPr defaultColWidth="9.140625" defaultRowHeight="14.25" x14ac:dyDescent="0.2"/>
  <cols>
    <col min="1" max="1" width="113.5703125" style="214" customWidth="1"/>
    <col min="2" max="2" width="17.5703125" style="218" customWidth="1"/>
    <col min="3" max="3" width="11.42578125" style="218" customWidth="1"/>
    <col min="4" max="4" width="14.5703125" style="219" customWidth="1"/>
    <col min="5" max="5" width="11.5703125" style="4" bestFit="1" customWidth="1"/>
    <col min="6" max="16384" width="9.140625" style="214"/>
  </cols>
  <sheetData>
    <row r="1" spans="1:5" ht="18" x14ac:dyDescent="0.25">
      <c r="A1" s="303" t="s">
        <v>0</v>
      </c>
      <c r="B1" s="303"/>
      <c r="C1" s="303"/>
      <c r="D1" s="303"/>
      <c r="E1" s="4" t="s">
        <v>22</v>
      </c>
    </row>
    <row r="2" spans="1:5" ht="15" x14ac:dyDescent="0.2">
      <c r="A2" s="304" t="s">
        <v>242</v>
      </c>
      <c r="B2" s="304"/>
      <c r="C2" s="304"/>
      <c r="D2" s="304"/>
      <c r="E2" s="4" t="s">
        <v>22</v>
      </c>
    </row>
    <row r="3" spans="1:5" x14ac:dyDescent="0.2">
      <c r="A3" s="305" t="s">
        <v>2</v>
      </c>
      <c r="B3" s="305"/>
      <c r="C3" s="305"/>
      <c r="D3" s="305"/>
      <c r="E3" s="4" t="s">
        <v>22</v>
      </c>
    </row>
    <row r="4" spans="1:5" x14ac:dyDescent="0.2">
      <c r="A4" s="306" t="s">
        <v>3</v>
      </c>
      <c r="B4" s="306"/>
      <c r="C4" s="306"/>
      <c r="D4" s="306"/>
      <c r="E4" s="4" t="s">
        <v>22</v>
      </c>
    </row>
    <row r="5" spans="1:5" ht="15" thickBot="1" x14ac:dyDescent="0.25">
      <c r="E5" s="4" t="s">
        <v>22</v>
      </c>
    </row>
    <row r="6" spans="1:5" ht="15" x14ac:dyDescent="0.25">
      <c r="B6" s="307" t="s">
        <v>194</v>
      </c>
      <c r="C6" s="308"/>
      <c r="D6" s="309"/>
      <c r="E6" s="4" t="s">
        <v>22</v>
      </c>
    </row>
    <row r="7" spans="1:5" ht="15.75" thickBot="1" x14ac:dyDescent="0.25">
      <c r="B7" s="1" t="s">
        <v>230</v>
      </c>
      <c r="C7" s="2" t="s">
        <v>231</v>
      </c>
      <c r="D7" s="3" t="s">
        <v>5</v>
      </c>
      <c r="E7" s="4" t="s">
        <v>22</v>
      </c>
    </row>
    <row r="8" spans="1:5" ht="15" x14ac:dyDescent="0.25">
      <c r="A8" s="130" t="s">
        <v>192</v>
      </c>
      <c r="B8" s="131">
        <v>537</v>
      </c>
      <c r="C8" s="132">
        <v>526</v>
      </c>
      <c r="D8" s="133">
        <v>109504</v>
      </c>
      <c r="E8" s="4" t="s">
        <v>22</v>
      </c>
    </row>
    <row r="9" spans="1:5" ht="15" x14ac:dyDescent="0.25">
      <c r="A9" s="239" t="s">
        <v>193</v>
      </c>
      <c r="B9" s="137" t="s">
        <v>79</v>
      </c>
      <c r="C9" s="138"/>
      <c r="D9" s="139">
        <v>-2270</v>
      </c>
      <c r="E9" s="4" t="s">
        <v>22</v>
      </c>
    </row>
    <row r="10" spans="1:5" ht="15" x14ac:dyDescent="0.25">
      <c r="A10" s="239" t="s">
        <v>229</v>
      </c>
      <c r="B10" s="137"/>
      <c r="C10" s="138"/>
      <c r="D10" s="139">
        <v>-5398</v>
      </c>
      <c r="E10" s="4" t="s">
        <v>22</v>
      </c>
    </row>
    <row r="11" spans="1:5" ht="15" x14ac:dyDescent="0.25">
      <c r="A11" s="129" t="s">
        <v>195</v>
      </c>
      <c r="B11" s="165">
        <f>SUM(B8:B10)</f>
        <v>537</v>
      </c>
      <c r="C11" s="166">
        <f>SUM(C8:C10)</f>
        <v>526</v>
      </c>
      <c r="D11" s="167">
        <f>SUM(D8:D10)</f>
        <v>101836</v>
      </c>
      <c r="E11" s="4" t="s">
        <v>22</v>
      </c>
    </row>
    <row r="12" spans="1:5" ht="15" x14ac:dyDescent="0.25">
      <c r="A12" s="129"/>
      <c r="B12" s="165"/>
      <c r="C12" s="166"/>
      <c r="D12" s="167"/>
      <c r="E12" s="4" t="s">
        <v>22</v>
      </c>
    </row>
    <row r="13" spans="1:5" ht="15" x14ac:dyDescent="0.25">
      <c r="A13" s="118" t="s">
        <v>236</v>
      </c>
      <c r="B13" s="165">
        <f>+B11</f>
        <v>537</v>
      </c>
      <c r="C13" s="138">
        <f>+C11</f>
        <v>526</v>
      </c>
      <c r="D13" s="167">
        <v>107643</v>
      </c>
      <c r="E13" s="4" t="s">
        <v>22</v>
      </c>
    </row>
    <row r="14" spans="1:5" ht="15" x14ac:dyDescent="0.25">
      <c r="A14" s="121"/>
      <c r="B14" s="241"/>
      <c r="C14" s="181"/>
      <c r="D14" s="240"/>
      <c r="E14" s="4" t="s">
        <v>22</v>
      </c>
    </row>
    <row r="15" spans="1:5" ht="15" hidden="1" x14ac:dyDescent="0.25">
      <c r="A15" s="123" t="s">
        <v>6</v>
      </c>
      <c r="B15" s="119"/>
      <c r="C15" s="120"/>
      <c r="D15" s="122"/>
      <c r="E15" s="4" t="s">
        <v>22</v>
      </c>
    </row>
    <row r="16" spans="1:5" hidden="1" x14ac:dyDescent="0.2">
      <c r="A16" s="221" t="s">
        <v>7</v>
      </c>
      <c r="B16" s="172">
        <v>0</v>
      </c>
      <c r="C16" s="173">
        <v>0</v>
      </c>
      <c r="D16" s="174">
        <v>0</v>
      </c>
      <c r="E16" s="4" t="s">
        <v>22</v>
      </c>
    </row>
    <row r="17" spans="1:5" ht="15" hidden="1" x14ac:dyDescent="0.25">
      <c r="A17" s="124" t="s">
        <v>188</v>
      </c>
      <c r="B17" s="119">
        <f>SUM(B16:B16)</f>
        <v>0</v>
      </c>
      <c r="C17" s="120">
        <f>SUM(C16:C16)</f>
        <v>0</v>
      </c>
      <c r="D17" s="122">
        <f>SUM(D16:D16)</f>
        <v>0</v>
      </c>
      <c r="E17" s="4" t="s">
        <v>22</v>
      </c>
    </row>
    <row r="18" spans="1:5" ht="15" x14ac:dyDescent="0.25">
      <c r="A18" s="123" t="s">
        <v>154</v>
      </c>
      <c r="B18" s="119"/>
      <c r="C18" s="120"/>
      <c r="D18" s="122"/>
      <c r="E18" s="4" t="s">
        <v>22</v>
      </c>
    </row>
    <row r="19" spans="1:5" ht="15" hidden="1" x14ac:dyDescent="0.25">
      <c r="A19" s="224" t="s">
        <v>8</v>
      </c>
      <c r="B19" s="119"/>
      <c r="C19" s="120"/>
      <c r="D19" s="122"/>
      <c r="E19" s="4" t="s">
        <v>22</v>
      </c>
    </row>
    <row r="20" spans="1:5" hidden="1" x14ac:dyDescent="0.2">
      <c r="A20" s="221" t="s">
        <v>7</v>
      </c>
      <c r="B20" s="222">
        <v>0</v>
      </c>
      <c r="C20" s="223">
        <v>0</v>
      </c>
      <c r="D20" s="220">
        <v>0</v>
      </c>
      <c r="E20" s="4" t="s">
        <v>22</v>
      </c>
    </row>
    <row r="21" spans="1:5" x14ac:dyDescent="0.2">
      <c r="A21" s="224" t="s">
        <v>9</v>
      </c>
      <c r="B21" s="222">
        <v>0</v>
      </c>
      <c r="C21" s="223">
        <v>0</v>
      </c>
      <c r="D21" s="220">
        <f>513+193+2+898+96+151</f>
        <v>1853</v>
      </c>
      <c r="E21" s="4" t="s">
        <v>22</v>
      </c>
    </row>
    <row r="22" spans="1:5" x14ac:dyDescent="0.2">
      <c r="A22" s="224" t="s">
        <v>10</v>
      </c>
      <c r="B22" s="293">
        <v>0</v>
      </c>
      <c r="C22" s="294">
        <v>0</v>
      </c>
      <c r="D22" s="295">
        <f>630+11+8828</f>
        <v>9469</v>
      </c>
      <c r="E22" s="4" t="s">
        <v>22</v>
      </c>
    </row>
    <row r="23" spans="1:5" hidden="1" x14ac:dyDescent="0.2">
      <c r="A23" s="224" t="s">
        <v>11</v>
      </c>
      <c r="B23" s="291">
        <v>0</v>
      </c>
      <c r="C23" s="279">
        <v>0</v>
      </c>
      <c r="D23" s="292">
        <v>0</v>
      </c>
      <c r="E23" s="4" t="s">
        <v>22</v>
      </c>
    </row>
    <row r="24" spans="1:5" hidden="1" x14ac:dyDescent="0.2">
      <c r="A24" s="224" t="s">
        <v>12</v>
      </c>
      <c r="B24" s="222">
        <v>0</v>
      </c>
      <c r="C24" s="223">
        <v>0</v>
      </c>
      <c r="D24" s="220">
        <v>0</v>
      </c>
      <c r="E24" s="4" t="s">
        <v>22</v>
      </c>
    </row>
    <row r="25" spans="1:5" hidden="1" x14ac:dyDescent="0.2">
      <c r="A25" s="224" t="s">
        <v>13</v>
      </c>
      <c r="B25" s="222">
        <v>0</v>
      </c>
      <c r="C25" s="223">
        <v>0</v>
      </c>
      <c r="D25" s="220">
        <v>0</v>
      </c>
      <c r="E25" s="4" t="s">
        <v>22</v>
      </c>
    </row>
    <row r="26" spans="1:5" ht="15" hidden="1" x14ac:dyDescent="0.25">
      <c r="A26" s="224" t="s">
        <v>187</v>
      </c>
      <c r="B26" s="119"/>
      <c r="C26" s="120"/>
      <c r="D26" s="122"/>
      <c r="E26" s="4" t="s">
        <v>22</v>
      </c>
    </row>
    <row r="27" spans="1:5" hidden="1" x14ac:dyDescent="0.2">
      <c r="A27" s="221" t="s">
        <v>7</v>
      </c>
      <c r="B27" s="172">
        <v>0</v>
      </c>
      <c r="C27" s="173">
        <v>0</v>
      </c>
      <c r="D27" s="174">
        <v>0</v>
      </c>
      <c r="E27" s="4" t="s">
        <v>22</v>
      </c>
    </row>
    <row r="28" spans="1:5" ht="15" x14ac:dyDescent="0.25">
      <c r="A28" s="124" t="s">
        <v>155</v>
      </c>
      <c r="B28" s="165">
        <f>SUM(B20:B27)</f>
        <v>0</v>
      </c>
      <c r="C28" s="138">
        <f t="shared" ref="C28" si="0">SUM(C20:C27)</f>
        <v>0</v>
      </c>
      <c r="D28" s="167">
        <f>SUM(D20:D27)</f>
        <v>11322</v>
      </c>
      <c r="E28" s="4" t="s">
        <v>22</v>
      </c>
    </row>
    <row r="29" spans="1:5" ht="15" x14ac:dyDescent="0.25">
      <c r="A29" s="121"/>
      <c r="B29" s="289"/>
      <c r="C29" s="290"/>
      <c r="D29" s="122"/>
      <c r="E29" s="4" t="s">
        <v>22</v>
      </c>
    </row>
    <row r="30" spans="1:5" ht="15" x14ac:dyDescent="0.25">
      <c r="A30" s="288" t="s">
        <v>196</v>
      </c>
      <c r="B30" s="289">
        <f>+B13+B28</f>
        <v>537</v>
      </c>
      <c r="C30" s="290">
        <f>+C28+C13</f>
        <v>526</v>
      </c>
      <c r="D30" s="139">
        <f>+D28+D13</f>
        <v>118965</v>
      </c>
      <c r="E30" s="4" t="s">
        <v>22</v>
      </c>
    </row>
    <row r="31" spans="1:5" ht="15" x14ac:dyDescent="0.25">
      <c r="A31" s="125"/>
      <c r="B31" s="169"/>
      <c r="C31" s="166"/>
      <c r="D31" s="170"/>
      <c r="E31" s="4" t="s">
        <v>22</v>
      </c>
    </row>
    <row r="32" spans="1:5" ht="15" x14ac:dyDescent="0.25">
      <c r="A32" s="125" t="s">
        <v>14</v>
      </c>
      <c r="B32" s="169"/>
      <c r="C32" s="166"/>
      <c r="D32" s="170"/>
      <c r="E32" s="4" t="s">
        <v>22</v>
      </c>
    </row>
    <row r="33" spans="1:5" ht="15" x14ac:dyDescent="0.25">
      <c r="A33" s="224" t="s">
        <v>245</v>
      </c>
      <c r="B33" s="126"/>
      <c r="C33" s="120"/>
      <c r="D33" s="127"/>
      <c r="E33" s="4" t="s">
        <v>22</v>
      </c>
    </row>
    <row r="34" spans="1:5" x14ac:dyDescent="0.2">
      <c r="A34" s="225" t="s">
        <v>244</v>
      </c>
      <c r="B34" s="226">
        <v>0</v>
      </c>
      <c r="C34" s="223">
        <v>0</v>
      </c>
      <c r="D34" s="227">
        <v>-6478</v>
      </c>
      <c r="E34" s="4" t="s">
        <v>22</v>
      </c>
    </row>
    <row r="35" spans="1:5" ht="15" x14ac:dyDescent="0.25">
      <c r="A35" s="121" t="s">
        <v>246</v>
      </c>
      <c r="B35" s="168">
        <v>0</v>
      </c>
      <c r="C35" s="35">
        <v>0</v>
      </c>
      <c r="D35" s="171">
        <f>+D34</f>
        <v>-6478</v>
      </c>
      <c r="E35" s="4" t="s">
        <v>22</v>
      </c>
    </row>
    <row r="36" spans="1:5" ht="15" x14ac:dyDescent="0.25">
      <c r="A36" s="128" t="s">
        <v>197</v>
      </c>
      <c r="B36" s="165">
        <f>B30+B35</f>
        <v>537</v>
      </c>
      <c r="C36" s="166">
        <f>C30+C35</f>
        <v>526</v>
      </c>
      <c r="D36" s="167">
        <f>D30+D35</f>
        <v>112487</v>
      </c>
      <c r="E36" s="4" t="s">
        <v>22</v>
      </c>
    </row>
    <row r="37" spans="1:5" ht="15" thickBot="1" x14ac:dyDescent="0.25">
      <c r="A37" s="228" t="s">
        <v>241</v>
      </c>
      <c r="B37" s="229">
        <f>B36-B13</f>
        <v>0</v>
      </c>
      <c r="C37" s="282">
        <f>C36-C13</f>
        <v>0</v>
      </c>
      <c r="D37" s="283">
        <f>D36-D13</f>
        <v>4844</v>
      </c>
      <c r="E37" s="4" t="s">
        <v>22</v>
      </c>
    </row>
    <row r="38" spans="1:5" x14ac:dyDescent="0.2">
      <c r="A38" s="4"/>
      <c r="E38" s="4" t="s">
        <v>22</v>
      </c>
    </row>
    <row r="39" spans="1:5" ht="17.25" x14ac:dyDescent="0.2">
      <c r="A39" s="301" t="s">
        <v>232</v>
      </c>
      <c r="B39" s="302"/>
      <c r="C39" s="302"/>
      <c r="D39" s="302"/>
      <c r="E39" s="4" t="s">
        <v>23</v>
      </c>
    </row>
  </sheetData>
  <mergeCells count="6">
    <mergeCell ref="A39:D39"/>
    <mergeCell ref="A1:D1"/>
    <mergeCell ref="A2:D2"/>
    <mergeCell ref="A3:D3"/>
    <mergeCell ref="A4:D4"/>
    <mergeCell ref="B6:D6"/>
  </mergeCells>
  <printOptions horizontalCentered="1"/>
  <pageMargins left="0.7" right="0.7" top="0.63" bottom="0.63" header="0.3" footer="0.3"/>
  <pageSetup scale="77" fitToHeight="0" orientation="landscape" r:id="rId1"/>
  <headerFooter>
    <oddHeader>&amp;L&amp;"Arial,Bold"&amp;12B. Summary of Requirements</oddHeader>
    <oddFooter>&amp;C&amp;"Arial,Regular"Exhibit B - Summary of Requirements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S36"/>
  <sheetViews>
    <sheetView view="pageBreakPreview" zoomScale="80" zoomScaleNormal="100" zoomScaleSheetLayoutView="80" workbookViewId="0">
      <selection activeCell="M41" sqref="M41"/>
    </sheetView>
  </sheetViews>
  <sheetFormatPr defaultColWidth="9.140625" defaultRowHeight="14.25" x14ac:dyDescent="0.2"/>
  <cols>
    <col min="1" max="1" width="40.42578125" style="9" customWidth="1"/>
    <col min="2" max="3" width="8.28515625" style="9" customWidth="1"/>
    <col min="4" max="4" width="12.7109375" style="9" customWidth="1"/>
    <col min="5" max="6" width="8.28515625" style="9" customWidth="1"/>
    <col min="7" max="7" width="12.7109375" style="9" customWidth="1"/>
    <col min="8" max="9" width="8.28515625" style="9" customWidth="1"/>
    <col min="10" max="10" width="12.7109375" style="9" customWidth="1"/>
    <col min="11" max="12" width="8.28515625" style="9" customWidth="1"/>
    <col min="13" max="13" width="12.7109375" style="9" customWidth="1"/>
    <col min="14" max="14" width="14" style="4" bestFit="1" customWidth="1"/>
    <col min="15" max="15" width="8.28515625" style="9" customWidth="1"/>
    <col min="16" max="16" width="12.7109375" style="9" customWidth="1"/>
    <col min="17" max="18" width="8.28515625" style="9" customWidth="1"/>
    <col min="19" max="19" width="12.7109375" style="9" customWidth="1"/>
    <col min="20" max="16384" width="9.140625" style="9"/>
  </cols>
  <sheetData>
    <row r="1" spans="1:19" ht="18" x14ac:dyDescent="0.25">
      <c r="A1" s="303" t="s">
        <v>0</v>
      </c>
      <c r="B1" s="303"/>
      <c r="C1" s="303"/>
      <c r="D1" s="303"/>
      <c r="E1" s="303"/>
      <c r="F1" s="303"/>
      <c r="G1" s="303"/>
      <c r="H1" s="303"/>
      <c r="I1" s="303"/>
      <c r="J1" s="303"/>
      <c r="K1" s="303"/>
      <c r="L1" s="303"/>
      <c r="M1" s="303"/>
      <c r="N1" s="92" t="s">
        <v>22</v>
      </c>
      <c r="O1" s="6"/>
      <c r="P1" s="6"/>
      <c r="Q1" s="6"/>
      <c r="R1" s="6"/>
      <c r="S1" s="6"/>
    </row>
    <row r="2" spans="1:19" ht="15" x14ac:dyDescent="0.2">
      <c r="A2" s="304" t="str">
        <f>+'B. Summ of Req.'!A2:D2</f>
        <v>Environment and Natural Resources Division</v>
      </c>
      <c r="B2" s="304"/>
      <c r="C2" s="304"/>
      <c r="D2" s="304"/>
      <c r="E2" s="304"/>
      <c r="F2" s="304"/>
      <c r="G2" s="304"/>
      <c r="H2" s="304"/>
      <c r="I2" s="304"/>
      <c r="J2" s="304"/>
      <c r="K2" s="304"/>
      <c r="L2" s="304"/>
      <c r="M2" s="304"/>
      <c r="N2" s="92" t="s">
        <v>22</v>
      </c>
      <c r="O2" s="7"/>
      <c r="P2" s="7"/>
      <c r="Q2" s="7"/>
      <c r="R2" s="7"/>
      <c r="S2" s="7"/>
    </row>
    <row r="3" spans="1:19" x14ac:dyDescent="0.2">
      <c r="A3" s="313" t="s">
        <v>2</v>
      </c>
      <c r="B3" s="313"/>
      <c r="C3" s="313"/>
      <c r="D3" s="313"/>
      <c r="E3" s="313"/>
      <c r="F3" s="313"/>
      <c r="G3" s="313"/>
      <c r="H3" s="313"/>
      <c r="I3" s="313"/>
      <c r="J3" s="313"/>
      <c r="K3" s="313"/>
      <c r="L3" s="313"/>
      <c r="M3" s="313"/>
      <c r="N3" s="92" t="s">
        <v>22</v>
      </c>
      <c r="O3" s="10"/>
      <c r="P3" s="10"/>
      <c r="Q3" s="10"/>
      <c r="R3" s="10"/>
      <c r="S3" s="10"/>
    </row>
    <row r="4" spans="1:19" x14ac:dyDescent="0.2">
      <c r="A4" s="310" t="s">
        <v>3</v>
      </c>
      <c r="B4" s="310"/>
      <c r="C4" s="310"/>
      <c r="D4" s="310"/>
      <c r="E4" s="310"/>
      <c r="F4" s="310"/>
      <c r="G4" s="310"/>
      <c r="H4" s="310"/>
      <c r="I4" s="310"/>
      <c r="J4" s="310"/>
      <c r="K4" s="310"/>
      <c r="L4" s="310"/>
      <c r="M4" s="310"/>
      <c r="N4" s="92" t="s">
        <v>22</v>
      </c>
      <c r="O4" s="8"/>
      <c r="P4" s="8"/>
      <c r="Q4" s="8"/>
      <c r="R4" s="8"/>
      <c r="S4" s="8"/>
    </row>
    <row r="5" spans="1:19" x14ac:dyDescent="0.2">
      <c r="A5" s="310"/>
      <c r="B5" s="310"/>
      <c r="C5" s="310"/>
      <c r="D5" s="310"/>
      <c r="E5" s="310"/>
      <c r="F5" s="310"/>
      <c r="G5" s="310"/>
      <c r="H5" s="310"/>
      <c r="I5" s="310"/>
      <c r="J5" s="310"/>
      <c r="K5" s="310"/>
      <c r="L5" s="310"/>
      <c r="M5" s="310"/>
      <c r="N5" s="92" t="s">
        <v>22</v>
      </c>
      <c r="O5" s="8"/>
      <c r="P5" s="8"/>
      <c r="Q5" s="8"/>
      <c r="R5" s="8"/>
      <c r="S5" s="8"/>
    </row>
    <row r="6" spans="1:19" ht="15" thickBot="1" x14ac:dyDescent="0.25">
      <c r="A6" s="310"/>
      <c r="B6" s="310"/>
      <c r="C6" s="310"/>
      <c r="D6" s="310"/>
      <c r="E6" s="310"/>
      <c r="F6" s="310"/>
      <c r="G6" s="310"/>
      <c r="H6" s="310"/>
      <c r="I6" s="310"/>
      <c r="J6" s="310"/>
      <c r="K6" s="310"/>
      <c r="L6" s="310"/>
      <c r="M6" s="310"/>
      <c r="N6" s="92" t="s">
        <v>22</v>
      </c>
      <c r="O6" s="8"/>
      <c r="P6" s="8"/>
      <c r="Q6" s="8"/>
      <c r="R6" s="8"/>
      <c r="S6" s="8"/>
    </row>
    <row r="7" spans="1:19" ht="45.75" customHeight="1" x14ac:dyDescent="0.2">
      <c r="A7" s="311" t="s">
        <v>163</v>
      </c>
      <c r="B7" s="314" t="s">
        <v>198</v>
      </c>
      <c r="C7" s="314"/>
      <c r="D7" s="314"/>
      <c r="E7" s="314" t="s">
        <v>236</v>
      </c>
      <c r="F7" s="314"/>
      <c r="G7" s="314"/>
      <c r="H7" s="314" t="s">
        <v>199</v>
      </c>
      <c r="I7" s="314"/>
      <c r="J7" s="314"/>
      <c r="K7" s="314" t="s">
        <v>196</v>
      </c>
      <c r="L7" s="314"/>
      <c r="M7" s="315"/>
      <c r="N7" s="92" t="s">
        <v>22</v>
      </c>
    </row>
    <row r="8" spans="1:19" ht="28.5" x14ac:dyDescent="0.2">
      <c r="A8" s="312"/>
      <c r="B8" s="11" t="s">
        <v>4</v>
      </c>
      <c r="C8" s="140" t="s">
        <v>157</v>
      </c>
      <c r="D8" s="11" t="s">
        <v>5</v>
      </c>
      <c r="E8" s="11" t="s">
        <v>4</v>
      </c>
      <c r="F8" s="140" t="s">
        <v>182</v>
      </c>
      <c r="G8" s="11" t="s">
        <v>5</v>
      </c>
      <c r="H8" s="11" t="s">
        <v>4</v>
      </c>
      <c r="I8" s="11" t="s">
        <v>182</v>
      </c>
      <c r="J8" s="11" t="s">
        <v>5</v>
      </c>
      <c r="K8" s="11" t="s">
        <v>4</v>
      </c>
      <c r="L8" s="11" t="s">
        <v>182</v>
      </c>
      <c r="M8" s="12" t="s">
        <v>5</v>
      </c>
      <c r="N8" s="92" t="s">
        <v>22</v>
      </c>
    </row>
    <row r="9" spans="1:19" x14ac:dyDescent="0.2">
      <c r="A9" s="275" t="s">
        <v>243</v>
      </c>
      <c r="B9" s="176">
        <f>+'B. Summ of Req.'!B8</f>
        <v>537</v>
      </c>
      <c r="C9" s="176">
        <v>526</v>
      </c>
      <c r="D9" s="176">
        <f>+'B. Summ of Req.'!D11</f>
        <v>101836</v>
      </c>
      <c r="E9" s="176">
        <v>537</v>
      </c>
      <c r="F9" s="176">
        <v>526</v>
      </c>
      <c r="G9" s="176">
        <v>107643</v>
      </c>
      <c r="H9" s="176">
        <f>+'B. Summ of Req.'!B28</f>
        <v>0</v>
      </c>
      <c r="I9" s="176">
        <f>+'B. Summ of Req.'!C28</f>
        <v>0</v>
      </c>
      <c r="J9" s="176">
        <f>+'B. Summ of Req.'!D28</f>
        <v>11322</v>
      </c>
      <c r="K9" s="176">
        <f>E9+H9</f>
        <v>537</v>
      </c>
      <c r="L9" s="176">
        <f t="shared" ref="L9:M12" si="0">F9+I9</f>
        <v>526</v>
      </c>
      <c r="M9" s="177">
        <f t="shared" si="0"/>
        <v>118965</v>
      </c>
      <c r="N9" s="92" t="s">
        <v>22</v>
      </c>
    </row>
    <row r="10" spans="1:19" ht="15" x14ac:dyDescent="0.25">
      <c r="A10" s="13" t="s">
        <v>160</v>
      </c>
      <c r="B10" s="179">
        <f t="shared" ref="B10:M10" si="1">SUM(B9:B9)</f>
        <v>537</v>
      </c>
      <c r="C10" s="179">
        <f t="shared" si="1"/>
        <v>526</v>
      </c>
      <c r="D10" s="179">
        <f t="shared" si="1"/>
        <v>101836</v>
      </c>
      <c r="E10" s="179">
        <f t="shared" si="1"/>
        <v>537</v>
      </c>
      <c r="F10" s="179">
        <f t="shared" si="1"/>
        <v>526</v>
      </c>
      <c r="G10" s="179">
        <f t="shared" si="1"/>
        <v>107643</v>
      </c>
      <c r="H10" s="179">
        <f t="shared" si="1"/>
        <v>0</v>
      </c>
      <c r="I10" s="179">
        <f t="shared" si="1"/>
        <v>0</v>
      </c>
      <c r="J10" s="179">
        <f t="shared" si="1"/>
        <v>11322</v>
      </c>
      <c r="K10" s="179">
        <f t="shared" si="1"/>
        <v>537</v>
      </c>
      <c r="L10" s="179">
        <f t="shared" si="1"/>
        <v>526</v>
      </c>
      <c r="M10" s="180">
        <f t="shared" si="1"/>
        <v>118965</v>
      </c>
      <c r="N10" s="92" t="s">
        <v>22</v>
      </c>
    </row>
    <row r="11" spans="1:19" ht="15" x14ac:dyDescent="0.25">
      <c r="A11" s="136" t="s">
        <v>159</v>
      </c>
      <c r="B11" s="181"/>
      <c r="C11" s="181"/>
      <c r="D11" s="182">
        <v>0</v>
      </c>
      <c r="E11" s="181"/>
      <c r="F11" s="181"/>
      <c r="G11" s="182">
        <v>0</v>
      </c>
      <c r="H11" s="181"/>
      <c r="I11" s="181"/>
      <c r="J11" s="182">
        <v>0</v>
      </c>
      <c r="K11" s="181"/>
      <c r="L11" s="181"/>
      <c r="M11" s="183">
        <f t="shared" si="0"/>
        <v>0</v>
      </c>
      <c r="N11" s="92" t="s">
        <v>22</v>
      </c>
    </row>
    <row r="12" spans="1:19" ht="15" x14ac:dyDescent="0.25">
      <c r="A12" s="161" t="s">
        <v>183</v>
      </c>
      <c r="B12" s="35"/>
      <c r="C12" s="35"/>
      <c r="D12" s="184">
        <f>SUM(D10:D11)</f>
        <v>101836</v>
      </c>
      <c r="E12" s="35"/>
      <c r="F12" s="35"/>
      <c r="G12" s="184">
        <f>SUM(G10:G11)</f>
        <v>107643</v>
      </c>
      <c r="H12" s="35"/>
      <c r="I12" s="35"/>
      <c r="J12" s="184">
        <f>SUM(J10:J11)</f>
        <v>11322</v>
      </c>
      <c r="K12" s="35"/>
      <c r="L12" s="35"/>
      <c r="M12" s="185">
        <f t="shared" si="0"/>
        <v>118965</v>
      </c>
      <c r="N12" s="92" t="s">
        <v>22</v>
      </c>
    </row>
    <row r="13" spans="1:19" x14ac:dyDescent="0.2">
      <c r="A13" s="141" t="s">
        <v>30</v>
      </c>
      <c r="B13" s="186"/>
      <c r="C13" s="186">
        <v>100</v>
      </c>
      <c r="D13" s="186"/>
      <c r="E13" s="186"/>
      <c r="F13" s="186">
        <v>115</v>
      </c>
      <c r="G13" s="186"/>
      <c r="H13" s="186"/>
      <c r="I13" s="186">
        <v>0</v>
      </c>
      <c r="J13" s="186"/>
      <c r="K13" s="186"/>
      <c r="L13" s="186">
        <f t="shared" ref="L13:L14" si="2">F13+I13</f>
        <v>115</v>
      </c>
      <c r="M13" s="187"/>
      <c r="N13" s="92" t="s">
        <v>22</v>
      </c>
    </row>
    <row r="14" spans="1:19" x14ac:dyDescent="0.2">
      <c r="A14" s="142" t="s">
        <v>161</v>
      </c>
      <c r="B14" s="32"/>
      <c r="C14" s="32">
        <f>C10+C13</f>
        <v>626</v>
      </c>
      <c r="D14" s="32"/>
      <c r="E14" s="32"/>
      <c r="F14" s="32">
        <f>F10+F13</f>
        <v>641</v>
      </c>
      <c r="G14" s="32"/>
      <c r="H14" s="32"/>
      <c r="I14" s="32">
        <f>I10+I13</f>
        <v>0</v>
      </c>
      <c r="J14" s="32"/>
      <c r="K14" s="32"/>
      <c r="L14" s="32">
        <f t="shared" si="2"/>
        <v>641</v>
      </c>
      <c r="M14" s="178"/>
      <c r="N14" s="92" t="s">
        <v>22</v>
      </c>
    </row>
    <row r="15" spans="1:19" x14ac:dyDescent="0.2">
      <c r="A15" s="17"/>
      <c r="B15" s="32"/>
      <c r="C15" s="32"/>
      <c r="D15" s="32"/>
      <c r="E15" s="32"/>
      <c r="F15" s="32"/>
      <c r="G15" s="32"/>
      <c r="H15" s="32"/>
      <c r="I15" s="32"/>
      <c r="J15" s="32"/>
      <c r="K15" s="32"/>
      <c r="L15" s="32"/>
      <c r="M15" s="178"/>
      <c r="N15" s="92" t="s">
        <v>22</v>
      </c>
    </row>
    <row r="16" spans="1:19" x14ac:dyDescent="0.2">
      <c r="A16" s="17" t="s">
        <v>31</v>
      </c>
      <c r="B16" s="32"/>
      <c r="C16" s="32"/>
      <c r="D16" s="32"/>
      <c r="E16" s="32"/>
      <c r="F16" s="32"/>
      <c r="G16" s="32"/>
      <c r="H16" s="32"/>
      <c r="I16" s="32"/>
      <c r="J16" s="32"/>
      <c r="K16" s="32"/>
      <c r="L16" s="32"/>
      <c r="M16" s="178"/>
      <c r="N16" s="92" t="s">
        <v>22</v>
      </c>
    </row>
    <row r="17" spans="1:14" x14ac:dyDescent="0.2">
      <c r="A17" s="18" t="s">
        <v>32</v>
      </c>
      <c r="B17" s="32"/>
      <c r="C17" s="32">
        <v>0</v>
      </c>
      <c r="D17" s="32"/>
      <c r="E17" s="32"/>
      <c r="F17" s="32">
        <v>0</v>
      </c>
      <c r="G17" s="32"/>
      <c r="H17" s="32"/>
      <c r="I17" s="32">
        <v>0</v>
      </c>
      <c r="J17" s="32"/>
      <c r="K17" s="32"/>
      <c r="L17" s="32">
        <f t="shared" ref="L17:L19" si="3">F17+I17</f>
        <v>0</v>
      </c>
      <c r="M17" s="178"/>
      <c r="N17" s="92" t="s">
        <v>22</v>
      </c>
    </row>
    <row r="18" spans="1:14" x14ac:dyDescent="0.2">
      <c r="A18" s="19" t="s">
        <v>33</v>
      </c>
      <c r="B18" s="188"/>
      <c r="C18" s="188">
        <v>0</v>
      </c>
      <c r="D18" s="188"/>
      <c r="E18" s="188"/>
      <c r="F18" s="188">
        <v>0</v>
      </c>
      <c r="G18" s="188"/>
      <c r="H18" s="188"/>
      <c r="I18" s="188">
        <v>0</v>
      </c>
      <c r="J18" s="188"/>
      <c r="K18" s="188"/>
      <c r="L18" s="188">
        <f t="shared" si="3"/>
        <v>0</v>
      </c>
      <c r="M18" s="189"/>
      <c r="N18" s="92" t="s">
        <v>22</v>
      </c>
    </row>
    <row r="19" spans="1:14" ht="15" thickBot="1" x14ac:dyDescent="0.25">
      <c r="A19" s="143" t="s">
        <v>162</v>
      </c>
      <c r="B19" s="190"/>
      <c r="C19" s="190">
        <f>C14+C17+C18</f>
        <v>626</v>
      </c>
      <c r="D19" s="190"/>
      <c r="E19" s="190"/>
      <c r="F19" s="190">
        <f>F14+F17+F18</f>
        <v>641</v>
      </c>
      <c r="G19" s="190"/>
      <c r="H19" s="190"/>
      <c r="I19" s="190">
        <f>I14+I17+I18</f>
        <v>0</v>
      </c>
      <c r="J19" s="190"/>
      <c r="K19" s="190"/>
      <c r="L19" s="190">
        <f t="shared" si="3"/>
        <v>641</v>
      </c>
      <c r="M19" s="191"/>
      <c r="N19" s="92" t="s">
        <v>22</v>
      </c>
    </row>
    <row r="20" spans="1:14" ht="15" thickBot="1" x14ac:dyDescent="0.25">
      <c r="N20" s="92" t="s">
        <v>22</v>
      </c>
    </row>
    <row r="21" spans="1:14" ht="15" x14ac:dyDescent="0.2">
      <c r="A21" s="311" t="s">
        <v>163</v>
      </c>
      <c r="B21" s="314" t="s">
        <v>200</v>
      </c>
      <c r="C21" s="314"/>
      <c r="D21" s="314"/>
      <c r="E21" s="314" t="s">
        <v>201</v>
      </c>
      <c r="F21" s="314"/>
      <c r="G21" s="314"/>
      <c r="H21" s="314" t="s">
        <v>202</v>
      </c>
      <c r="I21" s="314"/>
      <c r="J21" s="315"/>
      <c r="N21" s="92" t="s">
        <v>22</v>
      </c>
    </row>
    <row r="22" spans="1:14" ht="28.5" x14ac:dyDescent="0.2">
      <c r="A22" s="312"/>
      <c r="B22" s="11" t="s">
        <v>4</v>
      </c>
      <c r="C22" s="11" t="s">
        <v>182</v>
      </c>
      <c r="D22" s="11" t="s">
        <v>5</v>
      </c>
      <c r="E22" s="11" t="s">
        <v>4</v>
      </c>
      <c r="F22" s="11" t="s">
        <v>182</v>
      </c>
      <c r="G22" s="11" t="s">
        <v>5</v>
      </c>
      <c r="H22" s="11" t="s">
        <v>4</v>
      </c>
      <c r="I22" s="11" t="s">
        <v>182</v>
      </c>
      <c r="J22" s="12" t="s">
        <v>5</v>
      </c>
      <c r="N22" s="92" t="s">
        <v>22</v>
      </c>
    </row>
    <row r="23" spans="1:14" x14ac:dyDescent="0.2">
      <c r="A23" s="14" t="str">
        <f>A9</f>
        <v>Environment and Natural Resources</v>
      </c>
      <c r="B23" s="176">
        <v>0</v>
      </c>
      <c r="C23" s="176">
        <v>0</v>
      </c>
      <c r="D23" s="176">
        <v>0</v>
      </c>
      <c r="E23" s="176">
        <f>+'B. Summ of Req.'!B35</f>
        <v>0</v>
      </c>
      <c r="F23" s="176">
        <f>+'B. Summ of Req.'!C35</f>
        <v>0</v>
      </c>
      <c r="G23" s="176">
        <f>+'B. Summ of Req.'!D35</f>
        <v>-6478</v>
      </c>
      <c r="H23" s="176">
        <f>K9+B23+E23</f>
        <v>537</v>
      </c>
      <c r="I23" s="176">
        <f>L9+C23+F23</f>
        <v>526</v>
      </c>
      <c r="J23" s="177">
        <f>M9+D23+G23</f>
        <v>112487</v>
      </c>
      <c r="N23" s="92" t="s">
        <v>22</v>
      </c>
    </row>
    <row r="24" spans="1:14" ht="15" x14ac:dyDescent="0.25">
      <c r="A24" s="13" t="s">
        <v>160</v>
      </c>
      <c r="B24" s="179">
        <f t="shared" ref="B24:I24" si="4">SUM(B23:B23)</f>
        <v>0</v>
      </c>
      <c r="C24" s="179">
        <f t="shared" si="4"/>
        <v>0</v>
      </c>
      <c r="D24" s="179">
        <f t="shared" si="4"/>
        <v>0</v>
      </c>
      <c r="E24" s="179">
        <f t="shared" si="4"/>
        <v>0</v>
      </c>
      <c r="F24" s="179">
        <f t="shared" si="4"/>
        <v>0</v>
      </c>
      <c r="G24" s="179">
        <f t="shared" si="4"/>
        <v>-6478</v>
      </c>
      <c r="H24" s="179">
        <f t="shared" si="4"/>
        <v>537</v>
      </c>
      <c r="I24" s="179">
        <f t="shared" si="4"/>
        <v>526</v>
      </c>
      <c r="J24" s="180">
        <f>SUM(J23:J23)</f>
        <v>112487</v>
      </c>
      <c r="N24" s="92" t="s">
        <v>22</v>
      </c>
    </row>
    <row r="25" spans="1:14" ht="15" x14ac:dyDescent="0.25">
      <c r="A25" s="136" t="s">
        <v>159</v>
      </c>
      <c r="B25" s="181"/>
      <c r="C25" s="181"/>
      <c r="D25" s="182">
        <v>0</v>
      </c>
      <c r="E25" s="181"/>
      <c r="F25" s="181"/>
      <c r="G25" s="182">
        <v>0</v>
      </c>
      <c r="H25" s="181"/>
      <c r="I25" s="181"/>
      <c r="J25" s="183">
        <f>M11+D25+G25</f>
        <v>0</v>
      </c>
      <c r="N25" s="92" t="s">
        <v>22</v>
      </c>
    </row>
    <row r="26" spans="1:14" ht="15" x14ac:dyDescent="0.25">
      <c r="A26" s="161" t="s">
        <v>183</v>
      </c>
      <c r="B26" s="35"/>
      <c r="C26" s="35"/>
      <c r="D26" s="184">
        <f>SUM(D24:D25)</f>
        <v>0</v>
      </c>
      <c r="E26" s="35"/>
      <c r="F26" s="35"/>
      <c r="G26" s="184">
        <f>SUM(G24:G25)</f>
        <v>-6478</v>
      </c>
      <c r="H26" s="35"/>
      <c r="I26" s="35"/>
      <c r="J26" s="185">
        <f>M12+D26+G26</f>
        <v>112487</v>
      </c>
      <c r="N26" s="92" t="s">
        <v>22</v>
      </c>
    </row>
    <row r="27" spans="1:14" x14ac:dyDescent="0.2">
      <c r="A27" s="135" t="s">
        <v>30</v>
      </c>
      <c r="B27" s="186"/>
      <c r="C27" s="186">
        <v>0</v>
      </c>
      <c r="D27" s="186"/>
      <c r="E27" s="186"/>
      <c r="F27" s="186">
        <v>0</v>
      </c>
      <c r="G27" s="186"/>
      <c r="H27" s="186"/>
      <c r="I27" s="186">
        <f>+F13</f>
        <v>115</v>
      </c>
      <c r="J27" s="187"/>
      <c r="N27" s="92" t="s">
        <v>22</v>
      </c>
    </row>
    <row r="28" spans="1:14" x14ac:dyDescent="0.2">
      <c r="A28" s="17" t="s">
        <v>161</v>
      </c>
      <c r="B28" s="32"/>
      <c r="C28" s="32">
        <f>C24+C27</f>
        <v>0</v>
      </c>
      <c r="D28" s="32"/>
      <c r="E28" s="32"/>
      <c r="F28" s="32">
        <f>F24+F27</f>
        <v>0</v>
      </c>
      <c r="G28" s="32"/>
      <c r="H28" s="32"/>
      <c r="I28" s="32">
        <f t="shared" ref="I28:I33" si="5">L14+C28+F28</f>
        <v>641</v>
      </c>
      <c r="J28" s="178"/>
      <c r="N28" s="92" t="s">
        <v>22</v>
      </c>
    </row>
    <row r="29" spans="1:14" x14ac:dyDescent="0.2">
      <c r="A29" s="17"/>
      <c r="B29" s="32"/>
      <c r="C29" s="32"/>
      <c r="D29" s="32"/>
      <c r="E29" s="32"/>
      <c r="F29" s="32"/>
      <c r="G29" s="32"/>
      <c r="H29" s="32"/>
      <c r="I29" s="32">
        <f t="shared" si="5"/>
        <v>0</v>
      </c>
      <c r="J29" s="178"/>
      <c r="N29" s="92" t="s">
        <v>22</v>
      </c>
    </row>
    <row r="30" spans="1:14" x14ac:dyDescent="0.2">
      <c r="A30" s="17" t="s">
        <v>31</v>
      </c>
      <c r="B30" s="32"/>
      <c r="C30" s="32"/>
      <c r="D30" s="32"/>
      <c r="E30" s="32"/>
      <c r="F30" s="32"/>
      <c r="G30" s="32"/>
      <c r="H30" s="32"/>
      <c r="I30" s="32">
        <f t="shared" si="5"/>
        <v>0</v>
      </c>
      <c r="J30" s="178"/>
      <c r="N30" s="92" t="s">
        <v>22</v>
      </c>
    </row>
    <row r="31" spans="1:14" x14ac:dyDescent="0.2">
      <c r="A31" s="18" t="s">
        <v>32</v>
      </c>
      <c r="B31" s="32"/>
      <c r="C31" s="32">
        <v>0</v>
      </c>
      <c r="D31" s="32"/>
      <c r="E31" s="32"/>
      <c r="F31" s="32">
        <v>0</v>
      </c>
      <c r="G31" s="32"/>
      <c r="H31" s="32"/>
      <c r="I31" s="32">
        <f t="shared" si="5"/>
        <v>0</v>
      </c>
      <c r="J31" s="178"/>
      <c r="N31" s="92" t="s">
        <v>22</v>
      </c>
    </row>
    <row r="32" spans="1:14" x14ac:dyDescent="0.2">
      <c r="A32" s="19" t="s">
        <v>33</v>
      </c>
      <c r="B32" s="188"/>
      <c r="C32" s="188">
        <v>0</v>
      </c>
      <c r="D32" s="188"/>
      <c r="E32" s="188"/>
      <c r="F32" s="188">
        <v>0</v>
      </c>
      <c r="G32" s="188"/>
      <c r="H32" s="188"/>
      <c r="I32" s="188">
        <f t="shared" si="5"/>
        <v>0</v>
      </c>
      <c r="J32" s="189"/>
      <c r="N32" s="92" t="s">
        <v>22</v>
      </c>
    </row>
    <row r="33" spans="1:14" ht="15" thickBot="1" x14ac:dyDescent="0.25">
      <c r="A33" s="20" t="s">
        <v>162</v>
      </c>
      <c r="B33" s="190"/>
      <c r="C33" s="190">
        <f>C28+C31+C32</f>
        <v>0</v>
      </c>
      <c r="D33" s="190"/>
      <c r="E33" s="190"/>
      <c r="F33" s="190">
        <f>F28+F31+F32</f>
        <v>0</v>
      </c>
      <c r="G33" s="190"/>
      <c r="H33" s="190"/>
      <c r="I33" s="190">
        <f t="shared" si="5"/>
        <v>641</v>
      </c>
      <c r="J33" s="191"/>
      <c r="N33" s="92" t="s">
        <v>22</v>
      </c>
    </row>
    <row r="34" spans="1:14" x14ac:dyDescent="0.2">
      <c r="N34" s="4" t="s">
        <v>23</v>
      </c>
    </row>
    <row r="35" spans="1:14" x14ac:dyDescent="0.2">
      <c r="A35" s="49"/>
    </row>
    <row r="36" spans="1:14" x14ac:dyDescent="0.2">
      <c r="A36" s="230"/>
    </row>
  </sheetData>
  <mergeCells count="15">
    <mergeCell ref="A5:M5"/>
    <mergeCell ref="A6:M6"/>
    <mergeCell ref="A21:A22"/>
    <mergeCell ref="A1:M1"/>
    <mergeCell ref="A2:M2"/>
    <mergeCell ref="A3:M3"/>
    <mergeCell ref="A4:M4"/>
    <mergeCell ref="A7:A8"/>
    <mergeCell ref="B7:D7"/>
    <mergeCell ref="E7:G7"/>
    <mergeCell ref="H7:J7"/>
    <mergeCell ref="K7:M7"/>
    <mergeCell ref="B21:D21"/>
    <mergeCell ref="E21:G21"/>
    <mergeCell ref="H21:J21"/>
  </mergeCells>
  <printOptions horizontalCentered="1"/>
  <pageMargins left="0.7" right="0.7" top="0.75" bottom="0.75" header="0.3" footer="0.3"/>
  <pageSetup scale="77" fitToHeight="0" orientation="landscape" r:id="rId1"/>
  <headerFooter>
    <oddHeader>&amp;L&amp;"Arial,Bold"&amp;12B. Summary of Requirements</oddHeader>
    <oddFooter>&amp;C&amp;"Arial,Regular"Exhibit B - Summary of Requirements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8"/>
  <sheetViews>
    <sheetView view="pageBreakPreview" zoomScale="80" zoomScaleNormal="100" zoomScaleSheetLayoutView="80" workbookViewId="0">
      <selection activeCell="F46" sqref="F46"/>
    </sheetView>
  </sheetViews>
  <sheetFormatPr defaultColWidth="9.140625" defaultRowHeight="14.25" x14ac:dyDescent="0.2"/>
  <cols>
    <col min="1" max="1" width="37.140625" style="9" customWidth="1"/>
    <col min="2" max="2" width="17" style="9" customWidth="1"/>
    <col min="3" max="5" width="8.7109375" style="9" customWidth="1"/>
    <col min="6" max="6" width="12.7109375" style="9" customWidth="1"/>
    <col min="7" max="9" width="8.7109375" style="9" hidden="1" customWidth="1"/>
    <col min="10" max="10" width="12.7109375" style="9" hidden="1" customWidth="1"/>
    <col min="11" max="13" width="8.7109375" style="9" customWidth="1"/>
    <col min="14" max="14" width="12.7109375" style="9" customWidth="1"/>
    <col min="15" max="15" width="14" style="4" bestFit="1" customWidth="1"/>
    <col min="16" max="16" width="4.5703125" style="9" customWidth="1"/>
    <col min="17" max="17" width="122.85546875" style="9" customWidth="1"/>
    <col min="18" max="19" width="8.28515625" style="9" customWidth="1"/>
    <col min="20" max="20" width="12.7109375" style="9" customWidth="1"/>
    <col min="21" max="22" width="8.28515625" style="9" customWidth="1"/>
    <col min="23" max="23" width="12.7109375" style="9" customWidth="1"/>
    <col min="24" max="16384" width="9.140625" style="9"/>
  </cols>
  <sheetData>
    <row r="1" spans="1:23" ht="18" x14ac:dyDescent="0.25">
      <c r="A1" s="303" t="s">
        <v>203</v>
      </c>
      <c r="B1" s="303"/>
      <c r="C1" s="303"/>
      <c r="D1" s="303"/>
      <c r="E1" s="303"/>
      <c r="F1" s="303"/>
      <c r="G1" s="303"/>
      <c r="H1" s="303"/>
      <c r="I1" s="303"/>
      <c r="J1" s="303"/>
      <c r="K1" s="303"/>
      <c r="L1" s="303"/>
      <c r="M1" s="303"/>
      <c r="N1" s="303"/>
      <c r="O1" s="21" t="s">
        <v>22</v>
      </c>
      <c r="P1" s="6"/>
      <c r="Q1" s="155" t="s">
        <v>24</v>
      </c>
      <c r="R1" s="6"/>
      <c r="S1" s="6"/>
      <c r="T1" s="6"/>
      <c r="U1" s="6"/>
      <c r="V1" s="6"/>
      <c r="W1" s="6"/>
    </row>
    <row r="2" spans="1:23" ht="18" x14ac:dyDescent="0.25">
      <c r="A2" s="304" t="str">
        <f>+'B. Summ of Req.'!A2:D2</f>
        <v>Environment and Natural Resources Division</v>
      </c>
      <c r="B2" s="304"/>
      <c r="C2" s="304"/>
      <c r="D2" s="304"/>
      <c r="E2" s="304"/>
      <c r="F2" s="304"/>
      <c r="G2" s="304"/>
      <c r="H2" s="304"/>
      <c r="I2" s="304"/>
      <c r="J2" s="304"/>
      <c r="K2" s="304"/>
      <c r="L2" s="304"/>
      <c r="M2" s="304"/>
      <c r="N2" s="304"/>
      <c r="O2" s="21" t="s">
        <v>22</v>
      </c>
      <c r="P2" s="7"/>
      <c r="Q2" s="156" t="s">
        <v>189</v>
      </c>
      <c r="R2" s="7"/>
      <c r="S2" s="7"/>
      <c r="T2" s="7"/>
      <c r="U2" s="7"/>
      <c r="V2" s="7"/>
      <c r="W2" s="7"/>
    </row>
    <row r="3" spans="1:23" ht="18" x14ac:dyDescent="0.25">
      <c r="A3" s="316" t="s">
        <v>2</v>
      </c>
      <c r="B3" s="316"/>
      <c r="C3" s="316"/>
      <c r="D3" s="316"/>
      <c r="E3" s="316"/>
      <c r="F3" s="316"/>
      <c r="G3" s="316"/>
      <c r="H3" s="316"/>
      <c r="I3" s="316"/>
      <c r="J3" s="316"/>
      <c r="K3" s="316"/>
      <c r="L3" s="316"/>
      <c r="M3" s="316"/>
      <c r="N3" s="316"/>
      <c r="O3" s="21" t="s">
        <v>22</v>
      </c>
      <c r="P3" s="10"/>
      <c r="Q3" s="157" t="s">
        <v>179</v>
      </c>
      <c r="R3" s="10"/>
      <c r="S3" s="10"/>
      <c r="T3" s="10"/>
      <c r="U3" s="10"/>
      <c r="V3" s="10"/>
      <c r="W3" s="10"/>
    </row>
    <row r="4" spans="1:23" ht="18.75" thickBot="1" x14ac:dyDescent="0.3">
      <c r="A4" s="310" t="s">
        <v>3</v>
      </c>
      <c r="B4" s="310"/>
      <c r="C4" s="310"/>
      <c r="D4" s="310"/>
      <c r="E4" s="310"/>
      <c r="F4" s="310"/>
      <c r="G4" s="310"/>
      <c r="H4" s="310"/>
      <c r="I4" s="310"/>
      <c r="J4" s="310"/>
      <c r="K4" s="310"/>
      <c r="L4" s="310"/>
      <c r="M4" s="310"/>
      <c r="N4" s="310"/>
      <c r="O4" s="21" t="s">
        <v>22</v>
      </c>
      <c r="P4" s="8"/>
      <c r="Q4" s="158"/>
      <c r="R4" s="8"/>
      <c r="S4" s="8"/>
      <c r="T4" s="8"/>
      <c r="U4" s="8"/>
      <c r="V4" s="8"/>
      <c r="W4" s="8"/>
    </row>
    <row r="5" spans="1:23" ht="18.75" thickBot="1" x14ac:dyDescent="0.3">
      <c r="A5" s="319"/>
      <c r="B5" s="319"/>
      <c r="C5" s="319"/>
      <c r="D5" s="319"/>
      <c r="E5" s="319"/>
      <c r="F5" s="319"/>
      <c r="G5" s="319"/>
      <c r="H5" s="319"/>
      <c r="I5" s="319"/>
      <c r="J5" s="319"/>
      <c r="K5" s="320"/>
      <c r="L5" s="320"/>
      <c r="M5" s="320"/>
      <c r="N5" s="320"/>
      <c r="O5" s="21" t="s">
        <v>22</v>
      </c>
      <c r="P5" s="8"/>
      <c r="Q5" s="159"/>
      <c r="R5" s="8"/>
      <c r="S5" s="8"/>
      <c r="T5" s="8"/>
      <c r="U5" s="8"/>
      <c r="V5" s="8"/>
      <c r="W5" s="8"/>
    </row>
    <row r="6" spans="1:23" s="23" customFormat="1" ht="33.75" hidden="1" customHeight="1" x14ac:dyDescent="0.25">
      <c r="A6" s="311" t="s">
        <v>35</v>
      </c>
      <c r="B6" s="317" t="s">
        <v>233</v>
      </c>
      <c r="C6" s="314" t="s">
        <v>25</v>
      </c>
      <c r="D6" s="314"/>
      <c r="E6" s="314"/>
      <c r="F6" s="314"/>
      <c r="G6" s="314" t="s">
        <v>26</v>
      </c>
      <c r="H6" s="314"/>
      <c r="I6" s="314"/>
      <c r="J6" s="315"/>
      <c r="K6" s="94"/>
      <c r="L6" s="94"/>
      <c r="M6" s="94"/>
      <c r="N6" s="144"/>
      <c r="O6" s="21" t="s">
        <v>22</v>
      </c>
      <c r="Q6" s="23" t="s">
        <v>45</v>
      </c>
    </row>
    <row r="7" spans="1:23" s="23" customFormat="1" ht="28.5" hidden="1" x14ac:dyDescent="0.25">
      <c r="A7" s="312"/>
      <c r="B7" s="318"/>
      <c r="C7" s="22" t="s">
        <v>4</v>
      </c>
      <c r="D7" s="22" t="s">
        <v>43</v>
      </c>
      <c r="E7" s="22" t="s">
        <v>182</v>
      </c>
      <c r="F7" s="22" t="s">
        <v>5</v>
      </c>
      <c r="G7" s="22" t="s">
        <v>4</v>
      </c>
      <c r="H7" s="22" t="s">
        <v>43</v>
      </c>
      <c r="I7" s="22" t="s">
        <v>182</v>
      </c>
      <c r="J7" s="31" t="s">
        <v>5</v>
      </c>
      <c r="K7" s="108"/>
      <c r="L7" s="108"/>
      <c r="M7" s="108"/>
      <c r="N7" s="144"/>
      <c r="O7" s="21" t="s">
        <v>22</v>
      </c>
      <c r="Q7" s="214" t="s">
        <v>235</v>
      </c>
    </row>
    <row r="8" spans="1:23" s="23" customFormat="1" ht="18" hidden="1" x14ac:dyDescent="0.25">
      <c r="A8" s="26" t="s">
        <v>15</v>
      </c>
      <c r="B8" s="199"/>
      <c r="C8" s="194">
        <v>0</v>
      </c>
      <c r="D8" s="194">
        <v>0</v>
      </c>
      <c r="E8" s="194">
        <v>0</v>
      </c>
      <c r="F8" s="194">
        <v>0</v>
      </c>
      <c r="G8" s="194">
        <v>0</v>
      </c>
      <c r="H8" s="194">
        <v>0</v>
      </c>
      <c r="I8" s="194">
        <v>0</v>
      </c>
      <c r="J8" s="195">
        <v>0</v>
      </c>
      <c r="K8" s="109"/>
      <c r="L8" s="109"/>
      <c r="M8" s="109"/>
      <c r="N8" s="109"/>
      <c r="O8" s="21" t="s">
        <v>22</v>
      </c>
      <c r="Q8" s="30"/>
    </row>
    <row r="9" spans="1:23" s="23" customFormat="1" ht="18" hidden="1" x14ac:dyDescent="0.25">
      <c r="A9" s="27" t="s">
        <v>16</v>
      </c>
      <c r="B9" s="200"/>
      <c r="C9" s="33">
        <v>0</v>
      </c>
      <c r="D9" s="33">
        <v>0</v>
      </c>
      <c r="E9" s="33">
        <v>0</v>
      </c>
      <c r="F9" s="33">
        <v>0</v>
      </c>
      <c r="G9" s="33">
        <v>0</v>
      </c>
      <c r="H9" s="33">
        <v>0</v>
      </c>
      <c r="I9" s="33">
        <v>0</v>
      </c>
      <c r="J9" s="34">
        <v>0</v>
      </c>
      <c r="K9" s="109"/>
      <c r="L9" s="109"/>
      <c r="M9" s="109"/>
      <c r="N9" s="109"/>
      <c r="O9" s="21" t="s">
        <v>22</v>
      </c>
    </row>
    <row r="10" spans="1:23" s="23" customFormat="1" ht="18" hidden="1" x14ac:dyDescent="0.25">
      <c r="A10" s="27" t="s">
        <v>17</v>
      </c>
      <c r="B10" s="200"/>
      <c r="C10" s="33">
        <v>0</v>
      </c>
      <c r="D10" s="33">
        <v>0</v>
      </c>
      <c r="E10" s="33">
        <v>0</v>
      </c>
      <c r="F10" s="33">
        <v>0</v>
      </c>
      <c r="G10" s="33">
        <v>0</v>
      </c>
      <c r="H10" s="33">
        <v>0</v>
      </c>
      <c r="I10" s="33">
        <v>0</v>
      </c>
      <c r="J10" s="34">
        <v>0</v>
      </c>
      <c r="K10" s="109"/>
      <c r="L10" s="109"/>
      <c r="M10" s="109"/>
      <c r="N10" s="109"/>
      <c r="O10" s="21" t="s">
        <v>22</v>
      </c>
    </row>
    <row r="11" spans="1:23" s="23" customFormat="1" ht="18" hidden="1" x14ac:dyDescent="0.25">
      <c r="A11" s="28" t="s">
        <v>36</v>
      </c>
      <c r="B11" s="201"/>
      <c r="C11" s="196">
        <v>0</v>
      </c>
      <c r="D11" s="196">
        <v>0</v>
      </c>
      <c r="E11" s="196">
        <v>0</v>
      </c>
      <c r="F11" s="196">
        <v>0</v>
      </c>
      <c r="G11" s="196">
        <v>0</v>
      </c>
      <c r="H11" s="196">
        <v>0</v>
      </c>
      <c r="I11" s="196">
        <v>0</v>
      </c>
      <c r="J11" s="197">
        <v>0</v>
      </c>
      <c r="K11" s="109"/>
      <c r="L11" s="109"/>
      <c r="M11" s="109"/>
      <c r="N11" s="109"/>
      <c r="O11" s="21" t="s">
        <v>22</v>
      </c>
    </row>
    <row r="12" spans="1:23" s="23" customFormat="1" ht="18.75" hidden="1" thickBot="1" x14ac:dyDescent="0.3">
      <c r="A12" s="24" t="s">
        <v>41</v>
      </c>
      <c r="B12" s="25"/>
      <c r="C12" s="43">
        <f>SUM(C8:C11)</f>
        <v>0</v>
      </c>
      <c r="D12" s="43">
        <f>SUM(D8:D11)</f>
        <v>0</v>
      </c>
      <c r="E12" s="43">
        <f t="shared" ref="E12:F12" si="0">SUM(E8:E11)</f>
        <v>0</v>
      </c>
      <c r="F12" s="43">
        <f t="shared" si="0"/>
        <v>0</v>
      </c>
      <c r="G12" s="43">
        <f>SUM(G8:G11)</f>
        <v>0</v>
      </c>
      <c r="H12" s="43">
        <f>SUM(H8:H11)</f>
        <v>0</v>
      </c>
      <c r="I12" s="43">
        <f t="shared" ref="I12:J12" si="1">SUM(I8:I11)</f>
        <v>0</v>
      </c>
      <c r="J12" s="198">
        <f t="shared" si="1"/>
        <v>0</v>
      </c>
      <c r="K12" s="110"/>
      <c r="L12" s="110"/>
      <c r="M12" s="110"/>
      <c r="N12" s="110"/>
      <c r="O12" s="21" t="s">
        <v>22</v>
      </c>
      <c r="Q12" s="5"/>
    </row>
    <row r="13" spans="1:23" s="23" customFormat="1" ht="18.75" hidden="1" thickBot="1" x14ac:dyDescent="0.3">
      <c r="O13" s="21" t="s">
        <v>22</v>
      </c>
    </row>
    <row r="14" spans="1:23" s="23" customFormat="1" ht="33.75" hidden="1" customHeight="1" x14ac:dyDescent="0.25">
      <c r="A14" s="311" t="s">
        <v>35</v>
      </c>
      <c r="B14" s="317" t="s">
        <v>233</v>
      </c>
      <c r="C14" s="314" t="s">
        <v>27</v>
      </c>
      <c r="D14" s="314"/>
      <c r="E14" s="314"/>
      <c r="F14" s="314"/>
      <c r="G14" s="314" t="s">
        <v>28</v>
      </c>
      <c r="H14" s="314"/>
      <c r="I14" s="314"/>
      <c r="J14" s="314"/>
      <c r="K14" s="314" t="s">
        <v>37</v>
      </c>
      <c r="L14" s="314"/>
      <c r="M14" s="314"/>
      <c r="N14" s="314"/>
      <c r="O14" s="21" t="s">
        <v>22</v>
      </c>
    </row>
    <row r="15" spans="1:23" s="23" customFormat="1" ht="28.5" hidden="1" x14ac:dyDescent="0.25">
      <c r="A15" s="312"/>
      <c r="B15" s="318"/>
      <c r="C15" s="22" t="s">
        <v>4</v>
      </c>
      <c r="D15" s="22" t="s">
        <v>43</v>
      </c>
      <c r="E15" s="22" t="s">
        <v>182</v>
      </c>
      <c r="F15" s="22" t="s">
        <v>5</v>
      </c>
      <c r="G15" s="22" t="s">
        <v>4</v>
      </c>
      <c r="H15" s="22" t="s">
        <v>43</v>
      </c>
      <c r="I15" s="22" t="s">
        <v>182</v>
      </c>
      <c r="J15" s="22" t="s">
        <v>5</v>
      </c>
      <c r="K15" s="22" t="s">
        <v>4</v>
      </c>
      <c r="L15" s="22" t="s">
        <v>43</v>
      </c>
      <c r="M15" s="22" t="s">
        <v>182</v>
      </c>
      <c r="N15" s="22" t="s">
        <v>5</v>
      </c>
      <c r="O15" s="21" t="s">
        <v>22</v>
      </c>
      <c r="Q15" s="214" t="s">
        <v>235</v>
      </c>
    </row>
    <row r="16" spans="1:23" s="23" customFormat="1" ht="18" hidden="1" x14ac:dyDescent="0.25">
      <c r="A16" s="26" t="s">
        <v>15</v>
      </c>
      <c r="B16" s="202"/>
      <c r="C16" s="194">
        <v>0</v>
      </c>
      <c r="D16" s="194">
        <v>0</v>
      </c>
      <c r="E16" s="194">
        <v>0</v>
      </c>
      <c r="F16" s="194">
        <v>0</v>
      </c>
      <c r="G16" s="194">
        <v>0</v>
      </c>
      <c r="H16" s="194">
        <v>0</v>
      </c>
      <c r="I16" s="194">
        <v>0</v>
      </c>
      <c r="J16" s="194">
        <v>0</v>
      </c>
      <c r="K16" s="194">
        <f>C8+G8+C16+G16</f>
        <v>0</v>
      </c>
      <c r="L16" s="194">
        <f>D8+H8+D16+H16</f>
        <v>0</v>
      </c>
      <c r="M16" s="194">
        <f>E8+I8+E16+I16</f>
        <v>0</v>
      </c>
      <c r="N16" s="194">
        <f t="shared" ref="N16" si="2">F8+J8+F16+J16</f>
        <v>0</v>
      </c>
      <c r="O16" s="21" t="s">
        <v>22</v>
      </c>
      <c r="Q16" s="5" t="s">
        <v>164</v>
      </c>
    </row>
    <row r="17" spans="1:17" s="23" customFormat="1" ht="18" hidden="1" x14ac:dyDescent="0.25">
      <c r="A17" s="27" t="s">
        <v>16</v>
      </c>
      <c r="B17" s="200"/>
      <c r="C17" s="33">
        <v>0</v>
      </c>
      <c r="D17" s="33">
        <v>0</v>
      </c>
      <c r="E17" s="33">
        <v>0</v>
      </c>
      <c r="F17" s="33">
        <v>0</v>
      </c>
      <c r="G17" s="33">
        <v>0</v>
      </c>
      <c r="H17" s="33">
        <v>0</v>
      </c>
      <c r="I17" s="33">
        <v>0</v>
      </c>
      <c r="J17" s="33">
        <v>0</v>
      </c>
      <c r="K17" s="33">
        <f t="shared" ref="K17:M17" si="3">C9+G9+C17+G17</f>
        <v>0</v>
      </c>
      <c r="L17" s="33">
        <f t="shared" si="3"/>
        <v>0</v>
      </c>
      <c r="M17" s="33">
        <f t="shared" si="3"/>
        <v>0</v>
      </c>
      <c r="N17" s="33">
        <f t="shared" ref="N17:N19" si="4">F9+J9+F17+J17</f>
        <v>0</v>
      </c>
      <c r="O17" s="21" t="s">
        <v>22</v>
      </c>
      <c r="Q17" s="5" t="s">
        <v>44</v>
      </c>
    </row>
    <row r="18" spans="1:17" s="23" customFormat="1" ht="18" hidden="1" x14ac:dyDescent="0.25">
      <c r="A18" s="27" t="s">
        <v>17</v>
      </c>
      <c r="B18" s="200"/>
      <c r="C18" s="33">
        <v>0</v>
      </c>
      <c r="D18" s="33">
        <v>0</v>
      </c>
      <c r="E18" s="33">
        <v>0</v>
      </c>
      <c r="F18" s="33">
        <v>0</v>
      </c>
      <c r="G18" s="33">
        <v>0</v>
      </c>
      <c r="H18" s="33">
        <v>0</v>
      </c>
      <c r="I18" s="33">
        <v>0</v>
      </c>
      <c r="J18" s="33">
        <v>0</v>
      </c>
      <c r="K18" s="33">
        <f t="shared" ref="K18:M18" si="5">C10+G10+C18+G18</f>
        <v>0</v>
      </c>
      <c r="L18" s="33">
        <f t="shared" si="5"/>
        <v>0</v>
      </c>
      <c r="M18" s="33">
        <f t="shared" si="5"/>
        <v>0</v>
      </c>
      <c r="N18" s="33">
        <f t="shared" si="4"/>
        <v>0</v>
      </c>
      <c r="O18" s="21" t="s">
        <v>22</v>
      </c>
    </row>
    <row r="19" spans="1:17" s="23" customFormat="1" ht="18" hidden="1" x14ac:dyDescent="0.25">
      <c r="A19" s="28" t="s">
        <v>36</v>
      </c>
      <c r="B19" s="201"/>
      <c r="C19" s="196">
        <v>0</v>
      </c>
      <c r="D19" s="196">
        <v>0</v>
      </c>
      <c r="E19" s="196">
        <v>0</v>
      </c>
      <c r="F19" s="196">
        <v>0</v>
      </c>
      <c r="G19" s="196">
        <v>0</v>
      </c>
      <c r="H19" s="196">
        <v>0</v>
      </c>
      <c r="I19" s="196">
        <v>0</v>
      </c>
      <c r="J19" s="196">
        <v>0</v>
      </c>
      <c r="K19" s="196">
        <f t="shared" ref="K19:M19" si="6">C11+G11+C19+G19</f>
        <v>0</v>
      </c>
      <c r="L19" s="196">
        <f t="shared" si="6"/>
        <v>0</v>
      </c>
      <c r="M19" s="196">
        <f t="shared" si="6"/>
        <v>0</v>
      </c>
      <c r="N19" s="196">
        <f t="shared" si="4"/>
        <v>0</v>
      </c>
      <c r="O19" s="21" t="s">
        <v>22</v>
      </c>
    </row>
    <row r="20" spans="1:17" s="23" customFormat="1" ht="18.75" hidden="1" thickBot="1" x14ac:dyDescent="0.3">
      <c r="A20" s="24" t="s">
        <v>41</v>
      </c>
      <c r="B20" s="25"/>
      <c r="C20" s="43">
        <f>SUM(C16:C19)</f>
        <v>0</v>
      </c>
      <c r="D20" s="43">
        <f>SUM(D16:D19)</f>
        <v>0</v>
      </c>
      <c r="E20" s="43">
        <f t="shared" ref="E20:F20" si="7">SUM(E16:E19)</f>
        <v>0</v>
      </c>
      <c r="F20" s="43">
        <f t="shared" si="7"/>
        <v>0</v>
      </c>
      <c r="G20" s="43">
        <f>SUM(G16:G19)</f>
        <v>0</v>
      </c>
      <c r="H20" s="43">
        <f>SUM(H16:H19)</f>
        <v>0</v>
      </c>
      <c r="I20" s="43">
        <f t="shared" ref="I20:J20" si="8">SUM(I16:I19)</f>
        <v>0</v>
      </c>
      <c r="J20" s="43">
        <f t="shared" si="8"/>
        <v>0</v>
      </c>
      <c r="K20" s="43">
        <f>SUM(K16:K19)</f>
        <v>0</v>
      </c>
      <c r="L20" s="43">
        <f t="shared" ref="L20:N20" si="9">SUM(L16:L19)</f>
        <v>0</v>
      </c>
      <c r="M20" s="43">
        <f t="shared" si="9"/>
        <v>0</v>
      </c>
      <c r="N20" s="43">
        <f t="shared" si="9"/>
        <v>0</v>
      </c>
      <c r="O20" s="21" t="s">
        <v>22</v>
      </c>
      <c r="Q20" s="5"/>
    </row>
    <row r="21" spans="1:17" s="23" customFormat="1" ht="18" x14ac:dyDescent="0.25">
      <c r="O21" s="21" t="s">
        <v>22</v>
      </c>
    </row>
    <row r="22" spans="1:17" s="23" customFormat="1" ht="33.75" hidden="1" customHeight="1" x14ac:dyDescent="0.25">
      <c r="A22" s="311" t="s">
        <v>39</v>
      </c>
      <c r="B22" s="317" t="s">
        <v>233</v>
      </c>
      <c r="C22" s="314" t="s">
        <v>25</v>
      </c>
      <c r="D22" s="314"/>
      <c r="E22" s="314"/>
      <c r="F22" s="314"/>
      <c r="G22" s="314" t="s">
        <v>26</v>
      </c>
      <c r="H22" s="314"/>
      <c r="I22" s="314"/>
      <c r="J22" s="315"/>
      <c r="K22" s="94"/>
      <c r="L22" s="94"/>
      <c r="M22" s="94"/>
      <c r="N22" s="144"/>
      <c r="O22" s="21" t="s">
        <v>22</v>
      </c>
    </row>
    <row r="23" spans="1:17" s="23" customFormat="1" ht="28.5" hidden="1" x14ac:dyDescent="0.25">
      <c r="A23" s="312"/>
      <c r="B23" s="318"/>
      <c r="C23" s="22" t="s">
        <v>4</v>
      </c>
      <c r="D23" s="22" t="s">
        <v>43</v>
      </c>
      <c r="E23" s="22" t="s">
        <v>182</v>
      </c>
      <c r="F23" s="22" t="s">
        <v>5</v>
      </c>
      <c r="G23" s="22" t="s">
        <v>4</v>
      </c>
      <c r="H23" s="22" t="s">
        <v>43</v>
      </c>
      <c r="I23" s="22" t="s">
        <v>182</v>
      </c>
      <c r="J23" s="31" t="s">
        <v>5</v>
      </c>
      <c r="K23" s="108"/>
      <c r="L23" s="108"/>
      <c r="M23" s="108"/>
      <c r="N23" s="144"/>
      <c r="O23" s="21" t="s">
        <v>22</v>
      </c>
      <c r="Q23" s="214" t="s">
        <v>235</v>
      </c>
    </row>
    <row r="24" spans="1:17" s="23" customFormat="1" ht="18" hidden="1" x14ac:dyDescent="0.25">
      <c r="A24" s="26" t="s">
        <v>18</v>
      </c>
      <c r="B24" s="199"/>
      <c r="C24" s="194">
        <v>0</v>
      </c>
      <c r="D24" s="194">
        <v>0</v>
      </c>
      <c r="E24" s="194">
        <v>0</v>
      </c>
      <c r="F24" s="194">
        <v>0</v>
      </c>
      <c r="G24" s="194">
        <v>0</v>
      </c>
      <c r="H24" s="194">
        <v>0</v>
      </c>
      <c r="I24" s="194">
        <v>0</v>
      </c>
      <c r="J24" s="195">
        <v>0</v>
      </c>
      <c r="K24" s="109"/>
      <c r="L24" s="109"/>
      <c r="M24" s="109"/>
      <c r="N24" s="109"/>
      <c r="O24" s="21" t="s">
        <v>22</v>
      </c>
    </row>
    <row r="25" spans="1:17" s="23" customFormat="1" ht="18" hidden="1" x14ac:dyDescent="0.25">
      <c r="A25" s="27" t="s">
        <v>19</v>
      </c>
      <c r="B25" s="200"/>
      <c r="C25" s="33">
        <v>0</v>
      </c>
      <c r="D25" s="33">
        <v>0</v>
      </c>
      <c r="E25" s="33">
        <v>0</v>
      </c>
      <c r="F25" s="33">
        <v>0</v>
      </c>
      <c r="G25" s="33">
        <v>0</v>
      </c>
      <c r="H25" s="33">
        <v>0</v>
      </c>
      <c r="I25" s="33">
        <v>0</v>
      </c>
      <c r="J25" s="34">
        <v>0</v>
      </c>
      <c r="K25" s="109"/>
      <c r="L25" s="109"/>
      <c r="M25" s="109"/>
      <c r="N25" s="109"/>
      <c r="O25" s="21" t="s">
        <v>22</v>
      </c>
    </row>
    <row r="26" spans="1:17" s="23" customFormat="1" ht="18" hidden="1" x14ac:dyDescent="0.25">
      <c r="A26" s="27" t="s">
        <v>20</v>
      </c>
      <c r="B26" s="200"/>
      <c r="C26" s="33">
        <v>0</v>
      </c>
      <c r="D26" s="33">
        <v>0</v>
      </c>
      <c r="E26" s="33">
        <v>0</v>
      </c>
      <c r="F26" s="33">
        <v>0</v>
      </c>
      <c r="G26" s="33">
        <v>0</v>
      </c>
      <c r="H26" s="33">
        <v>0</v>
      </c>
      <c r="I26" s="33">
        <v>0</v>
      </c>
      <c r="J26" s="34">
        <v>0</v>
      </c>
      <c r="K26" s="109"/>
      <c r="L26" s="109"/>
      <c r="M26" s="109"/>
      <c r="N26" s="109"/>
      <c r="O26" s="21" t="s">
        <v>22</v>
      </c>
    </row>
    <row r="27" spans="1:17" s="23" customFormat="1" ht="18" hidden="1" x14ac:dyDescent="0.25">
      <c r="A27" s="28" t="s">
        <v>40</v>
      </c>
      <c r="B27" s="201"/>
      <c r="C27" s="196">
        <v>0</v>
      </c>
      <c r="D27" s="196">
        <v>0</v>
      </c>
      <c r="E27" s="196">
        <v>0</v>
      </c>
      <c r="F27" s="196">
        <v>0</v>
      </c>
      <c r="G27" s="196">
        <v>0</v>
      </c>
      <c r="H27" s="196">
        <v>0</v>
      </c>
      <c r="I27" s="196">
        <v>0</v>
      </c>
      <c r="J27" s="197">
        <v>0</v>
      </c>
      <c r="K27" s="109"/>
      <c r="L27" s="109"/>
      <c r="M27" s="109"/>
      <c r="N27" s="109"/>
      <c r="O27" s="21" t="s">
        <v>22</v>
      </c>
    </row>
    <row r="28" spans="1:17" s="23" customFormat="1" ht="18.75" hidden="1" thickBot="1" x14ac:dyDescent="0.3">
      <c r="A28" s="24" t="s">
        <v>42</v>
      </c>
      <c r="B28" s="25"/>
      <c r="C28" s="43">
        <f>SUM(C24:C27)</f>
        <v>0</v>
      </c>
      <c r="D28" s="43">
        <f>SUM(D24:D27)</f>
        <v>0</v>
      </c>
      <c r="E28" s="43">
        <f t="shared" ref="E28:F28" si="10">SUM(E24:E27)</f>
        <v>0</v>
      </c>
      <c r="F28" s="43">
        <f t="shared" si="10"/>
        <v>0</v>
      </c>
      <c r="G28" s="43">
        <f>SUM(G24:G27)</f>
        <v>0</v>
      </c>
      <c r="H28" s="43">
        <f>SUM(H24:H27)</f>
        <v>0</v>
      </c>
      <c r="I28" s="43">
        <f t="shared" ref="I28:J28" si="11">SUM(I24:I27)</f>
        <v>0</v>
      </c>
      <c r="J28" s="198">
        <f t="shared" si="11"/>
        <v>0</v>
      </c>
      <c r="K28" s="110"/>
      <c r="L28" s="110"/>
      <c r="M28" s="110"/>
      <c r="N28" s="110"/>
      <c r="O28" s="21" t="s">
        <v>22</v>
      </c>
      <c r="Q28" s="5"/>
    </row>
    <row r="29" spans="1:17" s="23" customFormat="1" ht="18.75" thickBot="1" x14ac:dyDescent="0.3">
      <c r="O29" s="21" t="s">
        <v>22</v>
      </c>
    </row>
    <row r="30" spans="1:17" s="23" customFormat="1" ht="33.75" customHeight="1" x14ac:dyDescent="0.25">
      <c r="A30" s="311" t="s">
        <v>39</v>
      </c>
      <c r="B30" s="317" t="s">
        <v>233</v>
      </c>
      <c r="C30" s="314" t="s">
        <v>27</v>
      </c>
      <c r="D30" s="314"/>
      <c r="E30" s="314"/>
      <c r="F30" s="314"/>
      <c r="G30" s="314" t="s">
        <v>28</v>
      </c>
      <c r="H30" s="314"/>
      <c r="I30" s="314"/>
      <c r="J30" s="314"/>
      <c r="K30" s="314" t="s">
        <v>38</v>
      </c>
      <c r="L30" s="314"/>
      <c r="M30" s="314"/>
      <c r="N30" s="314"/>
      <c r="O30" s="21" t="s">
        <v>22</v>
      </c>
    </row>
    <row r="31" spans="1:17" s="23" customFormat="1" ht="28.5" x14ac:dyDescent="0.25">
      <c r="A31" s="312"/>
      <c r="B31" s="318"/>
      <c r="C31" s="22" t="s">
        <v>4</v>
      </c>
      <c r="D31" s="22" t="s">
        <v>43</v>
      </c>
      <c r="E31" s="22" t="s">
        <v>182</v>
      </c>
      <c r="F31" s="22" t="s">
        <v>5</v>
      </c>
      <c r="G31" s="22" t="s">
        <v>4</v>
      </c>
      <c r="H31" s="22" t="s">
        <v>43</v>
      </c>
      <c r="I31" s="22" t="s">
        <v>182</v>
      </c>
      <c r="J31" s="22" t="s">
        <v>5</v>
      </c>
      <c r="K31" s="22" t="s">
        <v>4</v>
      </c>
      <c r="L31" s="22" t="s">
        <v>43</v>
      </c>
      <c r="M31" s="22" t="s">
        <v>182</v>
      </c>
      <c r="N31" s="22" t="s">
        <v>5</v>
      </c>
      <c r="O31" s="21" t="s">
        <v>22</v>
      </c>
      <c r="Q31" s="214" t="s">
        <v>235</v>
      </c>
    </row>
    <row r="32" spans="1:17" s="23" customFormat="1" ht="18" x14ac:dyDescent="0.25">
      <c r="A32" s="26" t="s">
        <v>18</v>
      </c>
      <c r="B32" s="199"/>
      <c r="C32" s="194">
        <v>0</v>
      </c>
      <c r="D32" s="194">
        <v>0</v>
      </c>
      <c r="E32" s="194">
        <v>0</v>
      </c>
      <c r="F32" s="194">
        <v>0</v>
      </c>
      <c r="G32" s="194">
        <v>0</v>
      </c>
      <c r="H32" s="194">
        <v>0</v>
      </c>
      <c r="I32" s="194">
        <v>0</v>
      </c>
      <c r="J32" s="194">
        <v>0</v>
      </c>
      <c r="K32" s="194">
        <f>C24+G24+C32+G32</f>
        <v>0</v>
      </c>
      <c r="L32" s="194">
        <f>D24+H24+D32+H32</f>
        <v>0</v>
      </c>
      <c r="M32" s="194">
        <f>E24+I24+E32+I32</f>
        <v>0</v>
      </c>
      <c r="N32" s="194">
        <f t="shared" ref="N32:N35" si="12">F24+J24+F32+J32</f>
        <v>0</v>
      </c>
      <c r="O32" s="21" t="s">
        <v>22</v>
      </c>
      <c r="Q32" s="5" t="s">
        <v>153</v>
      </c>
    </row>
    <row r="33" spans="1:17" s="23" customFormat="1" ht="18" x14ac:dyDescent="0.25">
      <c r="A33" s="27" t="s">
        <v>19</v>
      </c>
      <c r="B33" s="200"/>
      <c r="C33" s="33">
        <v>0</v>
      </c>
      <c r="D33" s="33">
        <v>0</v>
      </c>
      <c r="E33" s="33">
        <v>0</v>
      </c>
      <c r="F33" s="33">
        <v>0</v>
      </c>
      <c r="G33" s="33">
        <v>0</v>
      </c>
      <c r="H33" s="33">
        <v>0</v>
      </c>
      <c r="I33" s="33">
        <v>0</v>
      </c>
      <c r="J33" s="33">
        <v>0</v>
      </c>
      <c r="K33" s="33">
        <f t="shared" ref="K33:K35" si="13">C25+G25+C33+G33</f>
        <v>0</v>
      </c>
      <c r="L33" s="33">
        <f t="shared" ref="L33:L35" si="14">D25+H25+D33+H33</f>
        <v>0</v>
      </c>
      <c r="M33" s="33">
        <f t="shared" ref="M33:M35" si="15">E25+I25+E33+I33</f>
        <v>0</v>
      </c>
      <c r="N33" s="33">
        <f t="shared" si="12"/>
        <v>0</v>
      </c>
      <c r="O33" s="21" t="s">
        <v>22</v>
      </c>
      <c r="Q33" s="5" t="s">
        <v>44</v>
      </c>
    </row>
    <row r="34" spans="1:17" s="23" customFormat="1" ht="18" x14ac:dyDescent="0.25">
      <c r="A34" s="27" t="s">
        <v>20</v>
      </c>
      <c r="B34" s="200"/>
      <c r="C34" s="33">
        <v>0</v>
      </c>
      <c r="D34" s="33">
        <v>0</v>
      </c>
      <c r="E34" s="33">
        <v>0</v>
      </c>
      <c r="F34" s="33">
        <v>0</v>
      </c>
      <c r="G34" s="33">
        <v>0</v>
      </c>
      <c r="H34" s="33">
        <v>0</v>
      </c>
      <c r="I34" s="33">
        <v>0</v>
      </c>
      <c r="J34" s="33">
        <v>0</v>
      </c>
      <c r="K34" s="33">
        <f t="shared" si="13"/>
        <v>0</v>
      </c>
      <c r="L34" s="33">
        <f t="shared" si="14"/>
        <v>0</v>
      </c>
      <c r="M34" s="33">
        <f t="shared" si="15"/>
        <v>0</v>
      </c>
      <c r="N34" s="33">
        <f t="shared" si="12"/>
        <v>0</v>
      </c>
      <c r="O34" s="21" t="s">
        <v>22</v>
      </c>
    </row>
    <row r="35" spans="1:17" s="23" customFormat="1" ht="18" x14ac:dyDescent="0.25">
      <c r="A35" s="28" t="s">
        <v>40</v>
      </c>
      <c r="B35" s="201"/>
      <c r="C35" s="196">
        <v>0</v>
      </c>
      <c r="D35" s="196">
        <v>0</v>
      </c>
      <c r="E35" s="196">
        <v>0</v>
      </c>
      <c r="F35" s="196">
        <v>0</v>
      </c>
      <c r="G35" s="196">
        <v>0</v>
      </c>
      <c r="H35" s="196">
        <v>0</v>
      </c>
      <c r="I35" s="196">
        <v>0</v>
      </c>
      <c r="J35" s="196">
        <v>0</v>
      </c>
      <c r="K35" s="196">
        <f t="shared" si="13"/>
        <v>0</v>
      </c>
      <c r="L35" s="196">
        <f t="shared" si="14"/>
        <v>0</v>
      </c>
      <c r="M35" s="196">
        <f t="shared" si="15"/>
        <v>0</v>
      </c>
      <c r="N35" s="196">
        <f t="shared" si="12"/>
        <v>0</v>
      </c>
      <c r="O35" s="21" t="s">
        <v>22</v>
      </c>
    </row>
    <row r="36" spans="1:17" s="23" customFormat="1" ht="18.75" thickBot="1" x14ac:dyDescent="0.3">
      <c r="A36" s="24" t="s">
        <v>42</v>
      </c>
      <c r="B36" s="25"/>
      <c r="C36" s="43">
        <f>SUM(C32:C35)</f>
        <v>0</v>
      </c>
      <c r="D36" s="43">
        <f>SUM(D32:D35)</f>
        <v>0</v>
      </c>
      <c r="E36" s="43">
        <f t="shared" ref="E36:F36" si="16">SUM(E32:E35)</f>
        <v>0</v>
      </c>
      <c r="F36" s="43">
        <f t="shared" si="16"/>
        <v>0</v>
      </c>
      <c r="G36" s="43">
        <f>SUM(G32:G35)</f>
        <v>0</v>
      </c>
      <c r="H36" s="43">
        <f>SUM(H32:H35)</f>
        <v>0</v>
      </c>
      <c r="I36" s="43">
        <f t="shared" ref="I36:J36" si="17">SUM(I32:I35)</f>
        <v>0</v>
      </c>
      <c r="J36" s="43">
        <f t="shared" si="17"/>
        <v>0</v>
      </c>
      <c r="K36" s="43">
        <f>SUM(K32:K35)</f>
        <v>0</v>
      </c>
      <c r="L36" s="43">
        <f t="shared" ref="L36" si="18">SUM(L32:L35)</f>
        <v>0</v>
      </c>
      <c r="M36" s="43">
        <f t="shared" ref="M36" si="19">SUM(M32:M35)</f>
        <v>0</v>
      </c>
      <c r="N36" s="43">
        <f t="shared" ref="N36" si="20">SUM(N32:N35)</f>
        <v>0</v>
      </c>
      <c r="O36" s="21" t="s">
        <v>22</v>
      </c>
      <c r="Q36" s="5"/>
    </row>
    <row r="37" spans="1:17" x14ac:dyDescent="0.2">
      <c r="O37" s="4" t="s">
        <v>23</v>
      </c>
    </row>
    <row r="38" spans="1:17" x14ac:dyDescent="0.2">
      <c r="B38" s="29"/>
    </row>
  </sheetData>
  <mergeCells count="23">
    <mergeCell ref="A5:N5"/>
    <mergeCell ref="K14:N14"/>
    <mergeCell ref="A30:A31"/>
    <mergeCell ref="B30:B31"/>
    <mergeCell ref="C30:F30"/>
    <mergeCell ref="G30:J30"/>
    <mergeCell ref="K30:N30"/>
    <mergeCell ref="A1:N1"/>
    <mergeCell ref="A2:N2"/>
    <mergeCell ref="A3:N3"/>
    <mergeCell ref="C22:F22"/>
    <mergeCell ref="B6:B7"/>
    <mergeCell ref="G6:J6"/>
    <mergeCell ref="A6:A7"/>
    <mergeCell ref="C6:F6"/>
    <mergeCell ref="A4:N4"/>
    <mergeCell ref="A14:A15"/>
    <mergeCell ref="B14:B15"/>
    <mergeCell ref="C14:F14"/>
    <mergeCell ref="G14:J14"/>
    <mergeCell ref="B22:B23"/>
    <mergeCell ref="G22:J22"/>
    <mergeCell ref="A22:A23"/>
  </mergeCells>
  <printOptions horizontalCentered="1"/>
  <pageMargins left="0.7" right="0.7" top="0.66" bottom="0.65" header="0.3" footer="0.3"/>
  <pageSetup scale="70" orientation="landscape" r:id="rId1"/>
  <headerFooter>
    <oddHeader xml:space="preserve">&amp;L&amp;"Arial,Bold"&amp;12C. Program Changes by Decision Unit
</oddHeader>
    <oddFooter>&amp;C&amp;"Arial,Regular"Exhibit C - Program Changes by Decision Unit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Q23"/>
  <sheetViews>
    <sheetView view="pageBreakPreview" zoomScale="80" zoomScaleNormal="100" zoomScaleSheetLayoutView="80" workbookViewId="0">
      <selection activeCell="N46" sqref="N46"/>
    </sheetView>
  </sheetViews>
  <sheetFormatPr defaultColWidth="9.140625" defaultRowHeight="14.25" x14ac:dyDescent="0.2"/>
  <cols>
    <col min="1" max="1" width="55.7109375" style="9" bestFit="1" customWidth="1"/>
    <col min="2" max="2" width="17" style="9" customWidth="1"/>
    <col min="3" max="5" width="8.7109375" style="9" customWidth="1"/>
    <col min="6" max="6" width="12.7109375" style="9" customWidth="1"/>
    <col min="7" max="9" width="8.7109375" style="9" hidden="1" customWidth="1"/>
    <col min="10" max="10" width="12.7109375" style="9" hidden="1" customWidth="1"/>
    <col min="11" max="13" width="8.7109375" style="9" customWidth="1"/>
    <col min="14" max="14" width="12.7109375" style="9" customWidth="1"/>
    <col min="15" max="15" width="14" style="4" bestFit="1" customWidth="1"/>
    <col min="16" max="16" width="8.28515625" style="9" customWidth="1"/>
    <col min="17" max="17" width="12.7109375" style="9" customWidth="1"/>
    <col min="18" max="16384" width="9.140625" style="9"/>
  </cols>
  <sheetData>
    <row r="1" spans="1:17" ht="18" x14ac:dyDescent="0.25">
      <c r="A1" s="303" t="s">
        <v>203</v>
      </c>
      <c r="B1" s="303"/>
      <c r="C1" s="303"/>
      <c r="D1" s="303"/>
      <c r="E1" s="303"/>
      <c r="F1" s="303"/>
      <c r="G1" s="303"/>
      <c r="H1" s="303"/>
      <c r="I1" s="303"/>
      <c r="J1" s="303"/>
      <c r="K1" s="303"/>
      <c r="L1" s="303"/>
      <c r="M1" s="303"/>
      <c r="N1" s="303"/>
      <c r="O1" s="92" t="s">
        <v>22</v>
      </c>
      <c r="P1" s="6"/>
      <c r="Q1" s="6"/>
    </row>
    <row r="2" spans="1:17" ht="15" x14ac:dyDescent="0.2">
      <c r="A2" s="304" t="str">
        <f>+'B. Summ of Req.'!A2:D2</f>
        <v>Environment and Natural Resources Division</v>
      </c>
      <c r="B2" s="304"/>
      <c r="C2" s="304"/>
      <c r="D2" s="304"/>
      <c r="E2" s="304"/>
      <c r="F2" s="304"/>
      <c r="G2" s="304"/>
      <c r="H2" s="304"/>
      <c r="I2" s="304"/>
      <c r="J2" s="304"/>
      <c r="K2" s="304"/>
      <c r="L2" s="304"/>
      <c r="M2" s="304"/>
      <c r="N2" s="304"/>
      <c r="O2" s="92" t="s">
        <v>22</v>
      </c>
      <c r="P2" s="7"/>
      <c r="Q2" s="7"/>
    </row>
    <row r="3" spans="1:17" x14ac:dyDescent="0.2">
      <c r="A3" s="316" t="s">
        <v>2</v>
      </c>
      <c r="B3" s="316"/>
      <c r="C3" s="316"/>
      <c r="D3" s="316"/>
      <c r="E3" s="316"/>
      <c r="F3" s="316"/>
      <c r="G3" s="316"/>
      <c r="H3" s="316"/>
      <c r="I3" s="316"/>
      <c r="J3" s="316"/>
      <c r="K3" s="316"/>
      <c r="L3" s="316"/>
      <c r="M3" s="316"/>
      <c r="N3" s="316"/>
      <c r="O3" s="92" t="s">
        <v>22</v>
      </c>
      <c r="P3" s="10"/>
      <c r="Q3" s="10"/>
    </row>
    <row r="4" spans="1:17" x14ac:dyDescent="0.2">
      <c r="A4" s="310" t="s">
        <v>3</v>
      </c>
      <c r="B4" s="310"/>
      <c r="C4" s="310"/>
      <c r="D4" s="310"/>
      <c r="E4" s="310"/>
      <c r="F4" s="310"/>
      <c r="G4" s="310"/>
      <c r="H4" s="310"/>
      <c r="I4" s="310"/>
      <c r="J4" s="310"/>
      <c r="K4" s="310"/>
      <c r="L4" s="310"/>
      <c r="M4" s="310"/>
      <c r="N4" s="310"/>
      <c r="O4" s="92" t="s">
        <v>22</v>
      </c>
      <c r="P4" s="8"/>
      <c r="Q4" s="8"/>
    </row>
    <row r="5" spans="1:17" x14ac:dyDescent="0.2">
      <c r="A5" s="310"/>
      <c r="B5" s="310"/>
      <c r="C5" s="310"/>
      <c r="D5" s="310"/>
      <c r="E5" s="310"/>
      <c r="F5" s="310"/>
      <c r="G5" s="310"/>
      <c r="H5" s="310"/>
      <c r="I5" s="310"/>
      <c r="J5" s="310"/>
      <c r="K5" s="310"/>
      <c r="L5" s="310"/>
      <c r="M5" s="310"/>
      <c r="N5" s="310"/>
      <c r="O5" s="92" t="s">
        <v>22</v>
      </c>
      <c r="P5" s="8"/>
      <c r="Q5" s="8"/>
    </row>
    <row r="6" spans="1:17" s="23" customFormat="1" x14ac:dyDescent="0.2">
      <c r="O6" s="92" t="s">
        <v>22</v>
      </c>
    </row>
    <row r="7" spans="1:17" s="23" customFormat="1" ht="33.75" hidden="1" customHeight="1" x14ac:dyDescent="0.2">
      <c r="A7" s="311" t="s">
        <v>35</v>
      </c>
      <c r="B7" s="317" t="s">
        <v>233</v>
      </c>
      <c r="C7" s="314" t="s">
        <v>25</v>
      </c>
      <c r="D7" s="314"/>
      <c r="E7" s="314"/>
      <c r="F7" s="314"/>
      <c r="G7" s="314" t="s">
        <v>26</v>
      </c>
      <c r="H7" s="314"/>
      <c r="I7" s="314"/>
      <c r="J7" s="314"/>
      <c r="K7" s="314" t="s">
        <v>37</v>
      </c>
      <c r="L7" s="314"/>
      <c r="M7" s="314"/>
      <c r="N7" s="314"/>
      <c r="O7" s="92" t="s">
        <v>22</v>
      </c>
    </row>
    <row r="8" spans="1:17" s="23" customFormat="1" ht="28.5" hidden="1" x14ac:dyDescent="0.2">
      <c r="A8" s="312"/>
      <c r="B8" s="318"/>
      <c r="C8" s="22" t="s">
        <v>4</v>
      </c>
      <c r="D8" s="22" t="s">
        <v>43</v>
      </c>
      <c r="E8" s="22" t="s">
        <v>182</v>
      </c>
      <c r="F8" s="22" t="s">
        <v>5</v>
      </c>
      <c r="G8" s="22" t="s">
        <v>4</v>
      </c>
      <c r="H8" s="22" t="s">
        <v>43</v>
      </c>
      <c r="I8" s="22" t="s">
        <v>182</v>
      </c>
      <c r="J8" s="22" t="s">
        <v>5</v>
      </c>
      <c r="K8" s="22" t="s">
        <v>4</v>
      </c>
      <c r="L8" s="22" t="s">
        <v>43</v>
      </c>
      <c r="M8" s="22" t="s">
        <v>182</v>
      </c>
      <c r="N8" s="22" t="s">
        <v>5</v>
      </c>
      <c r="O8" s="92" t="s">
        <v>22</v>
      </c>
    </row>
    <row r="9" spans="1:17" s="23" customFormat="1" hidden="1" x14ac:dyDescent="0.2">
      <c r="A9" s="26" t="s">
        <v>15</v>
      </c>
      <c r="B9" s="199"/>
      <c r="C9" s="194">
        <v>0</v>
      </c>
      <c r="D9" s="194">
        <v>0</v>
      </c>
      <c r="E9" s="194">
        <v>0</v>
      </c>
      <c r="F9" s="194">
        <v>0</v>
      </c>
      <c r="G9" s="194">
        <v>0</v>
      </c>
      <c r="H9" s="194">
        <v>0</v>
      </c>
      <c r="I9" s="194">
        <v>0</v>
      </c>
      <c r="J9" s="194">
        <v>0</v>
      </c>
      <c r="K9" s="194">
        <f>C9+G9</f>
        <v>0</v>
      </c>
      <c r="L9" s="194">
        <f t="shared" ref="L9:N9" si="0">D9+H9</f>
        <v>0</v>
      </c>
      <c r="M9" s="194">
        <f t="shared" si="0"/>
        <v>0</v>
      </c>
      <c r="N9" s="194">
        <f t="shared" si="0"/>
        <v>0</v>
      </c>
      <c r="O9" s="92" t="s">
        <v>22</v>
      </c>
    </row>
    <row r="10" spans="1:17" s="23" customFormat="1" hidden="1" x14ac:dyDescent="0.2">
      <c r="A10" s="27" t="s">
        <v>16</v>
      </c>
      <c r="B10" s="200"/>
      <c r="C10" s="33">
        <v>0</v>
      </c>
      <c r="D10" s="33">
        <v>0</v>
      </c>
      <c r="E10" s="33">
        <v>0</v>
      </c>
      <c r="F10" s="33">
        <v>0</v>
      </c>
      <c r="G10" s="33">
        <v>0</v>
      </c>
      <c r="H10" s="33">
        <v>0</v>
      </c>
      <c r="I10" s="33">
        <v>0</v>
      </c>
      <c r="J10" s="33">
        <v>0</v>
      </c>
      <c r="K10" s="33">
        <f t="shared" ref="K10:K12" si="1">C10+G10</f>
        <v>0</v>
      </c>
      <c r="L10" s="33">
        <f t="shared" ref="L10:L12" si="2">D10+H10</f>
        <v>0</v>
      </c>
      <c r="M10" s="33">
        <f t="shared" ref="M10:M12" si="3">E10+I10</f>
        <v>0</v>
      </c>
      <c r="N10" s="33">
        <f t="shared" ref="N10:N12" si="4">F10+J10</f>
        <v>0</v>
      </c>
      <c r="O10" s="92" t="s">
        <v>22</v>
      </c>
    </row>
    <row r="11" spans="1:17" s="23" customFormat="1" hidden="1" x14ac:dyDescent="0.2">
      <c r="A11" s="27" t="s">
        <v>17</v>
      </c>
      <c r="B11" s="200"/>
      <c r="C11" s="33">
        <v>0</v>
      </c>
      <c r="D11" s="33">
        <v>0</v>
      </c>
      <c r="E11" s="33">
        <v>0</v>
      </c>
      <c r="F11" s="33">
        <v>0</v>
      </c>
      <c r="G11" s="33">
        <v>0</v>
      </c>
      <c r="H11" s="33">
        <v>0</v>
      </c>
      <c r="I11" s="33">
        <v>0</v>
      </c>
      <c r="J11" s="33">
        <v>0</v>
      </c>
      <c r="K11" s="33">
        <f t="shared" si="1"/>
        <v>0</v>
      </c>
      <c r="L11" s="33">
        <f t="shared" si="2"/>
        <v>0</v>
      </c>
      <c r="M11" s="33">
        <f t="shared" si="3"/>
        <v>0</v>
      </c>
      <c r="N11" s="33">
        <f t="shared" si="4"/>
        <v>0</v>
      </c>
      <c r="O11" s="92" t="s">
        <v>22</v>
      </c>
    </row>
    <row r="12" spans="1:17" s="23" customFormat="1" hidden="1" x14ac:dyDescent="0.2">
      <c r="A12" s="28" t="s">
        <v>36</v>
      </c>
      <c r="B12" s="201"/>
      <c r="C12" s="196">
        <v>0</v>
      </c>
      <c r="D12" s="196">
        <v>0</v>
      </c>
      <c r="E12" s="196">
        <v>0</v>
      </c>
      <c r="F12" s="196">
        <v>0</v>
      </c>
      <c r="G12" s="196">
        <v>0</v>
      </c>
      <c r="H12" s="196">
        <v>0</v>
      </c>
      <c r="I12" s="196">
        <v>0</v>
      </c>
      <c r="J12" s="196">
        <v>0</v>
      </c>
      <c r="K12" s="196">
        <f t="shared" si="1"/>
        <v>0</v>
      </c>
      <c r="L12" s="196">
        <f t="shared" si="2"/>
        <v>0</v>
      </c>
      <c r="M12" s="196">
        <f t="shared" si="3"/>
        <v>0</v>
      </c>
      <c r="N12" s="196">
        <f t="shared" si="4"/>
        <v>0</v>
      </c>
      <c r="O12" s="92" t="s">
        <v>22</v>
      </c>
    </row>
    <row r="13" spans="1:17" s="23" customFormat="1" ht="15.75" hidden="1" thickBot="1" x14ac:dyDescent="0.3">
      <c r="A13" s="24" t="s">
        <v>41</v>
      </c>
      <c r="B13" s="25"/>
      <c r="C13" s="43">
        <f>SUM(C9:C12)</f>
        <v>0</v>
      </c>
      <c r="D13" s="43">
        <f>SUM(D9:D12)</f>
        <v>0</v>
      </c>
      <c r="E13" s="43">
        <f t="shared" ref="E13:F13" si="5">SUM(E9:E12)</f>
        <v>0</v>
      </c>
      <c r="F13" s="43">
        <f t="shared" si="5"/>
        <v>0</v>
      </c>
      <c r="G13" s="43">
        <f>SUM(G9:G12)</f>
        <v>0</v>
      </c>
      <c r="H13" s="43">
        <f>SUM(H9:H12)</f>
        <v>0</v>
      </c>
      <c r="I13" s="43">
        <f t="shared" ref="I13:J13" si="6">SUM(I9:I12)</f>
        <v>0</v>
      </c>
      <c r="J13" s="43">
        <f t="shared" si="6"/>
        <v>0</v>
      </c>
      <c r="K13" s="43">
        <f>SUM(K9:K12)</f>
        <v>0</v>
      </c>
      <c r="L13" s="43">
        <f t="shared" ref="L13:N13" si="7">SUM(L9:L12)</f>
        <v>0</v>
      </c>
      <c r="M13" s="43">
        <f t="shared" si="7"/>
        <v>0</v>
      </c>
      <c r="N13" s="43">
        <f t="shared" si="7"/>
        <v>0</v>
      </c>
      <c r="O13" s="92" t="s">
        <v>22</v>
      </c>
    </row>
    <row r="14" spans="1:17" s="23" customFormat="1" ht="15" thickBot="1" x14ac:dyDescent="0.25">
      <c r="O14" s="92" t="s">
        <v>22</v>
      </c>
    </row>
    <row r="15" spans="1:17" s="23" customFormat="1" ht="33.75" customHeight="1" x14ac:dyDescent="0.2">
      <c r="A15" s="311" t="s">
        <v>39</v>
      </c>
      <c r="B15" s="317" t="s">
        <v>233</v>
      </c>
      <c r="C15" s="314" t="str">
        <f>+'B. Summ of Req. by DU'!A9</f>
        <v>Environment and Natural Resources</v>
      </c>
      <c r="D15" s="314"/>
      <c r="E15" s="314"/>
      <c r="F15" s="314"/>
      <c r="G15" s="314" t="s">
        <v>26</v>
      </c>
      <c r="H15" s="314"/>
      <c r="I15" s="314"/>
      <c r="J15" s="314"/>
      <c r="K15" s="314" t="s">
        <v>38</v>
      </c>
      <c r="L15" s="314"/>
      <c r="M15" s="314"/>
      <c r="N15" s="314"/>
      <c r="O15" s="92" t="s">
        <v>22</v>
      </c>
    </row>
    <row r="16" spans="1:17" s="23" customFormat="1" ht="28.5" x14ac:dyDescent="0.2">
      <c r="A16" s="312"/>
      <c r="B16" s="318"/>
      <c r="C16" s="22" t="s">
        <v>4</v>
      </c>
      <c r="D16" s="22" t="s">
        <v>43</v>
      </c>
      <c r="E16" s="22" t="s">
        <v>182</v>
      </c>
      <c r="F16" s="22" t="s">
        <v>5</v>
      </c>
      <c r="G16" s="22" t="s">
        <v>4</v>
      </c>
      <c r="H16" s="22" t="s">
        <v>43</v>
      </c>
      <c r="I16" s="22" t="s">
        <v>182</v>
      </c>
      <c r="J16" s="22" t="s">
        <v>5</v>
      </c>
      <c r="K16" s="22" t="s">
        <v>4</v>
      </c>
      <c r="L16" s="22" t="s">
        <v>43</v>
      </c>
      <c r="M16" s="22" t="s">
        <v>182</v>
      </c>
      <c r="N16" s="22" t="s">
        <v>5</v>
      </c>
      <c r="O16" s="92" t="s">
        <v>22</v>
      </c>
    </row>
    <row r="17" spans="1:15" s="23" customFormat="1" x14ac:dyDescent="0.2">
      <c r="A17" s="275" t="s">
        <v>276</v>
      </c>
      <c r="B17" s="276"/>
      <c r="C17" s="194">
        <v>0</v>
      </c>
      <c r="D17" s="194">
        <v>0</v>
      </c>
      <c r="E17" s="194">
        <v>0</v>
      </c>
      <c r="F17" s="194">
        <f>+'B. Summ of Req. by DU'!G23</f>
        <v>-6478</v>
      </c>
      <c r="G17" s="194">
        <v>0</v>
      </c>
      <c r="H17" s="194">
        <v>0</v>
      </c>
      <c r="I17" s="194">
        <v>0</v>
      </c>
      <c r="J17" s="194">
        <v>0</v>
      </c>
      <c r="K17" s="194">
        <f t="shared" ref="K17:K20" si="8">C17+G17</f>
        <v>0</v>
      </c>
      <c r="L17" s="194">
        <f t="shared" ref="L17:L20" si="9">D17+H17</f>
        <v>0</v>
      </c>
      <c r="M17" s="194">
        <f t="shared" ref="M17:M20" si="10">E17+I17</f>
        <v>0</v>
      </c>
      <c r="N17" s="194">
        <f t="shared" ref="N17:N20" si="11">F17+J17</f>
        <v>-6478</v>
      </c>
      <c r="O17" s="92" t="s">
        <v>22</v>
      </c>
    </row>
    <row r="18" spans="1:15" s="23" customFormat="1" hidden="1" x14ac:dyDescent="0.2">
      <c r="A18" s="27" t="s">
        <v>19</v>
      </c>
      <c r="B18" s="200"/>
      <c r="C18" s="33">
        <v>0</v>
      </c>
      <c r="D18" s="33">
        <v>0</v>
      </c>
      <c r="E18" s="33">
        <v>0</v>
      </c>
      <c r="F18" s="33">
        <v>0</v>
      </c>
      <c r="G18" s="33">
        <v>0</v>
      </c>
      <c r="H18" s="33">
        <v>0</v>
      </c>
      <c r="I18" s="33">
        <v>0</v>
      </c>
      <c r="J18" s="33">
        <v>0</v>
      </c>
      <c r="K18" s="33">
        <f t="shared" si="8"/>
        <v>0</v>
      </c>
      <c r="L18" s="33">
        <f t="shared" si="9"/>
        <v>0</v>
      </c>
      <c r="M18" s="33">
        <f t="shared" si="10"/>
        <v>0</v>
      </c>
      <c r="N18" s="33">
        <f t="shared" si="11"/>
        <v>0</v>
      </c>
      <c r="O18" s="92" t="s">
        <v>22</v>
      </c>
    </row>
    <row r="19" spans="1:15" s="23" customFormat="1" hidden="1" x14ac:dyDescent="0.2">
      <c r="A19" s="27" t="s">
        <v>20</v>
      </c>
      <c r="B19" s="200"/>
      <c r="C19" s="33">
        <v>0</v>
      </c>
      <c r="D19" s="33">
        <v>0</v>
      </c>
      <c r="E19" s="33">
        <v>0</v>
      </c>
      <c r="F19" s="33">
        <v>0</v>
      </c>
      <c r="G19" s="33">
        <v>0</v>
      </c>
      <c r="H19" s="33">
        <v>0</v>
      </c>
      <c r="I19" s="33">
        <v>0</v>
      </c>
      <c r="J19" s="33">
        <v>0</v>
      </c>
      <c r="K19" s="33">
        <f t="shared" si="8"/>
        <v>0</v>
      </c>
      <c r="L19" s="33">
        <f t="shared" si="9"/>
        <v>0</v>
      </c>
      <c r="M19" s="33">
        <f t="shared" si="10"/>
        <v>0</v>
      </c>
      <c r="N19" s="33">
        <f t="shared" si="11"/>
        <v>0</v>
      </c>
      <c r="O19" s="92" t="s">
        <v>22</v>
      </c>
    </row>
    <row r="20" spans="1:15" s="23" customFormat="1" hidden="1" x14ac:dyDescent="0.2">
      <c r="A20" s="28" t="s">
        <v>40</v>
      </c>
      <c r="B20" s="201"/>
      <c r="C20" s="196">
        <v>0</v>
      </c>
      <c r="D20" s="196">
        <v>0</v>
      </c>
      <c r="E20" s="196">
        <v>0</v>
      </c>
      <c r="F20" s="196">
        <v>0</v>
      </c>
      <c r="G20" s="196">
        <v>0</v>
      </c>
      <c r="H20" s="196">
        <v>0</v>
      </c>
      <c r="I20" s="196">
        <v>0</v>
      </c>
      <c r="J20" s="196">
        <v>0</v>
      </c>
      <c r="K20" s="196">
        <f t="shared" si="8"/>
        <v>0</v>
      </c>
      <c r="L20" s="196">
        <f t="shared" si="9"/>
        <v>0</v>
      </c>
      <c r="M20" s="196">
        <f t="shared" si="10"/>
        <v>0</v>
      </c>
      <c r="N20" s="196">
        <f t="shared" si="11"/>
        <v>0</v>
      </c>
      <c r="O20" s="92" t="s">
        <v>22</v>
      </c>
    </row>
    <row r="21" spans="1:15" s="23" customFormat="1" ht="15.75" thickBot="1" x14ac:dyDescent="0.3">
      <c r="A21" s="24" t="s">
        <v>42</v>
      </c>
      <c r="B21" s="25"/>
      <c r="C21" s="43">
        <f>SUM(C17:C20)</f>
        <v>0</v>
      </c>
      <c r="D21" s="43">
        <f>SUM(D17:D20)</f>
        <v>0</v>
      </c>
      <c r="E21" s="43">
        <f t="shared" ref="E21:F21" si="12">SUM(E17:E20)</f>
        <v>0</v>
      </c>
      <c r="F21" s="43">
        <f t="shared" si="12"/>
        <v>-6478</v>
      </c>
      <c r="G21" s="43">
        <f>SUM(G17:G20)</f>
        <v>0</v>
      </c>
      <c r="H21" s="43">
        <f>SUM(H17:H20)</f>
        <v>0</v>
      </c>
      <c r="I21" s="43">
        <f t="shared" ref="I21:J21" si="13">SUM(I17:I20)</f>
        <v>0</v>
      </c>
      <c r="J21" s="43">
        <f t="shared" si="13"/>
        <v>0</v>
      </c>
      <c r="K21" s="43">
        <f>SUM(K17:K20)</f>
        <v>0</v>
      </c>
      <c r="L21" s="43">
        <f t="shared" ref="L21:N21" si="14">SUM(L17:L20)</f>
        <v>0</v>
      </c>
      <c r="M21" s="43">
        <f t="shared" si="14"/>
        <v>0</v>
      </c>
      <c r="N21" s="43">
        <f t="shared" si="14"/>
        <v>-6478</v>
      </c>
      <c r="O21" s="4" t="s">
        <v>23</v>
      </c>
    </row>
    <row r="23" spans="1:15" x14ac:dyDescent="0.2">
      <c r="B23" s="29"/>
    </row>
  </sheetData>
  <mergeCells count="15">
    <mergeCell ref="K7:N7"/>
    <mergeCell ref="A15:A16"/>
    <mergeCell ref="B15:B16"/>
    <mergeCell ref="C15:F15"/>
    <mergeCell ref="G15:J15"/>
    <mergeCell ref="K15:N15"/>
    <mergeCell ref="A7:A8"/>
    <mergeCell ref="B7:B8"/>
    <mergeCell ref="C7:F7"/>
    <mergeCell ref="G7:J7"/>
    <mergeCell ref="A1:N1"/>
    <mergeCell ref="A2:N2"/>
    <mergeCell ref="A3:N3"/>
    <mergeCell ref="A4:N4"/>
    <mergeCell ref="A5:N5"/>
  </mergeCells>
  <printOptions horizontalCentered="1"/>
  <pageMargins left="0.7" right="0.7" top="0.75" bottom="0.75" header="0.3" footer="0.3"/>
  <pageSetup scale="81" fitToHeight="0" orientation="landscape" r:id="rId1"/>
  <headerFooter>
    <oddHeader xml:space="preserve">&amp;L&amp;"Arial,Bold"&amp;12C. Program Changes by Decision Unit
</oddHeader>
    <oddFooter>&amp;C&amp;"Arial,Regular"Exhibit C - Program Changes by Decision Unit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Q20"/>
  <sheetViews>
    <sheetView view="pageBreakPreview" zoomScale="80" zoomScaleNormal="100" zoomScaleSheetLayoutView="80" workbookViewId="0">
      <selection activeCell="C35" sqref="C35"/>
    </sheetView>
  </sheetViews>
  <sheetFormatPr defaultColWidth="9.140625" defaultRowHeight="14.25" x14ac:dyDescent="0.2"/>
  <cols>
    <col min="1" max="1" width="7.42578125" style="9" bestFit="1" customWidth="1"/>
    <col min="2" max="2" width="58.140625" style="9" customWidth="1"/>
    <col min="3" max="3" width="8.7109375" style="9" customWidth="1"/>
    <col min="4" max="4" width="12.7109375" style="9" customWidth="1"/>
    <col min="5" max="5" width="8.7109375" style="9" customWidth="1"/>
    <col min="6" max="6" width="12.7109375" style="9" customWidth="1"/>
    <col min="7" max="7" width="8.7109375" style="9" customWidth="1"/>
    <col min="8" max="8" width="12.7109375" style="9" customWidth="1"/>
    <col min="9" max="9" width="8.7109375" style="9" customWidth="1"/>
    <col min="10" max="10" width="12.7109375" style="9" customWidth="1"/>
    <col min="11" max="11" width="8.7109375" style="9" customWidth="1"/>
    <col min="12" max="12" width="12.7109375" style="9" customWidth="1"/>
    <col min="13" max="13" width="8.7109375" style="9" customWidth="1"/>
    <col min="14" max="14" width="12.7109375" style="9" customWidth="1"/>
    <col min="15" max="15" width="14" style="4" bestFit="1" customWidth="1"/>
    <col min="16" max="16" width="8.28515625" style="9" customWidth="1"/>
    <col min="17" max="17" width="12.7109375" style="9" customWidth="1"/>
    <col min="18" max="16384" width="9.140625" style="9"/>
  </cols>
  <sheetData>
    <row r="1" spans="1:17" ht="18" x14ac:dyDescent="0.25">
      <c r="A1" s="303" t="s">
        <v>46</v>
      </c>
      <c r="B1" s="303"/>
      <c r="C1" s="303"/>
      <c r="D1" s="303"/>
      <c r="E1" s="303"/>
      <c r="F1" s="303"/>
      <c r="G1" s="303"/>
      <c r="H1" s="303"/>
      <c r="I1" s="303"/>
      <c r="J1" s="303"/>
      <c r="K1" s="303"/>
      <c r="L1" s="303"/>
      <c r="M1" s="303"/>
      <c r="N1" s="303"/>
      <c r="O1" s="92" t="s">
        <v>22</v>
      </c>
      <c r="P1" s="6"/>
      <c r="Q1" s="6"/>
    </row>
    <row r="2" spans="1:17" ht="15" x14ac:dyDescent="0.2">
      <c r="A2" s="304" t="str">
        <f>+'B. Summ of Req.'!A2:D2</f>
        <v>Environment and Natural Resources Division</v>
      </c>
      <c r="B2" s="304"/>
      <c r="C2" s="304"/>
      <c r="D2" s="304"/>
      <c r="E2" s="304"/>
      <c r="F2" s="304"/>
      <c r="G2" s="304"/>
      <c r="H2" s="304"/>
      <c r="I2" s="304"/>
      <c r="J2" s="304"/>
      <c r="K2" s="304"/>
      <c r="L2" s="304"/>
      <c r="M2" s="304"/>
      <c r="N2" s="304"/>
      <c r="O2" s="92" t="s">
        <v>22</v>
      </c>
      <c r="P2" s="7"/>
      <c r="Q2" s="7"/>
    </row>
    <row r="3" spans="1:17" x14ac:dyDescent="0.2">
      <c r="A3" s="316" t="s">
        <v>2</v>
      </c>
      <c r="B3" s="316"/>
      <c r="C3" s="316"/>
      <c r="D3" s="316"/>
      <c r="E3" s="316"/>
      <c r="F3" s="316"/>
      <c r="G3" s="316"/>
      <c r="H3" s="316"/>
      <c r="I3" s="316"/>
      <c r="J3" s="316"/>
      <c r="K3" s="316"/>
      <c r="L3" s="316"/>
      <c r="M3" s="316"/>
      <c r="N3" s="316"/>
      <c r="O3" s="92" t="s">
        <v>22</v>
      </c>
      <c r="P3" s="10"/>
      <c r="Q3" s="10"/>
    </row>
    <row r="4" spans="1:17" x14ac:dyDescent="0.2">
      <c r="A4" s="310" t="s">
        <v>3</v>
      </c>
      <c r="B4" s="310"/>
      <c r="C4" s="310"/>
      <c r="D4" s="310"/>
      <c r="E4" s="310"/>
      <c r="F4" s="310"/>
      <c r="G4" s="310"/>
      <c r="H4" s="310"/>
      <c r="I4" s="310"/>
      <c r="J4" s="310"/>
      <c r="K4" s="310"/>
      <c r="L4" s="310"/>
      <c r="M4" s="310"/>
      <c r="N4" s="310"/>
      <c r="O4" s="92" t="s">
        <v>22</v>
      </c>
      <c r="P4" s="8"/>
      <c r="Q4" s="8"/>
    </row>
    <row r="5" spans="1:17" x14ac:dyDescent="0.2">
      <c r="A5" s="313"/>
      <c r="B5" s="313"/>
      <c r="C5" s="313"/>
      <c r="D5" s="313"/>
      <c r="E5" s="313"/>
      <c r="F5" s="313"/>
      <c r="G5" s="313"/>
      <c r="H5" s="313"/>
      <c r="I5" s="313"/>
      <c r="J5" s="313"/>
      <c r="K5" s="313"/>
      <c r="L5" s="313"/>
      <c r="M5" s="313"/>
      <c r="N5" s="313"/>
      <c r="O5" s="92" t="s">
        <v>22</v>
      </c>
      <c r="P5" s="8"/>
      <c r="Q5" s="8"/>
    </row>
    <row r="6" spans="1:17" ht="15" thickBot="1" x14ac:dyDescent="0.25">
      <c r="A6" s="326"/>
      <c r="B6" s="326"/>
      <c r="C6" s="326"/>
      <c r="D6" s="326"/>
      <c r="E6" s="326"/>
      <c r="F6" s="326"/>
      <c r="G6" s="326"/>
      <c r="H6" s="326"/>
      <c r="I6" s="326"/>
      <c r="J6" s="326"/>
      <c r="K6" s="326"/>
      <c r="L6" s="326"/>
      <c r="M6" s="326"/>
      <c r="N6" s="326"/>
      <c r="O6" s="92" t="s">
        <v>22</v>
      </c>
      <c r="P6" s="8"/>
      <c r="Q6" s="8"/>
    </row>
    <row r="7" spans="1:17" s="23" customFormat="1" ht="46.5" customHeight="1" x14ac:dyDescent="0.2">
      <c r="A7" s="322" t="s">
        <v>47</v>
      </c>
      <c r="B7" s="323"/>
      <c r="C7" s="314" t="s">
        <v>198</v>
      </c>
      <c r="D7" s="314"/>
      <c r="E7" s="314" t="s">
        <v>236</v>
      </c>
      <c r="F7" s="314"/>
      <c r="G7" s="314" t="s">
        <v>196</v>
      </c>
      <c r="H7" s="314"/>
      <c r="I7" s="314" t="s">
        <v>200</v>
      </c>
      <c r="J7" s="314"/>
      <c r="K7" s="314" t="s">
        <v>201</v>
      </c>
      <c r="L7" s="314"/>
      <c r="M7" s="314" t="s">
        <v>197</v>
      </c>
      <c r="N7" s="315"/>
      <c r="O7" s="92" t="s">
        <v>22</v>
      </c>
    </row>
    <row r="8" spans="1:17" s="23" customFormat="1" ht="42.75" x14ac:dyDescent="0.2">
      <c r="A8" s="324"/>
      <c r="B8" s="325"/>
      <c r="C8" s="22" t="s">
        <v>49</v>
      </c>
      <c r="D8" s="149" t="s">
        <v>48</v>
      </c>
      <c r="E8" s="22" t="s">
        <v>49</v>
      </c>
      <c r="F8" s="149" t="s">
        <v>48</v>
      </c>
      <c r="G8" s="22" t="s">
        <v>49</v>
      </c>
      <c r="H8" s="22" t="s">
        <v>48</v>
      </c>
      <c r="I8" s="22" t="s">
        <v>49</v>
      </c>
      <c r="J8" s="22" t="s">
        <v>48</v>
      </c>
      <c r="K8" s="22" t="s">
        <v>49</v>
      </c>
      <c r="L8" s="22" t="s">
        <v>48</v>
      </c>
      <c r="M8" s="22" t="s">
        <v>49</v>
      </c>
      <c r="N8" s="31" t="s">
        <v>48</v>
      </c>
      <c r="O8" s="92" t="s">
        <v>22</v>
      </c>
    </row>
    <row r="9" spans="1:17" ht="30" x14ac:dyDescent="0.2">
      <c r="A9" s="38" t="s">
        <v>50</v>
      </c>
      <c r="B9" s="44" t="s">
        <v>277</v>
      </c>
      <c r="C9" s="15"/>
      <c r="D9" s="15"/>
      <c r="E9" s="15"/>
      <c r="F9" s="15"/>
      <c r="G9" s="15"/>
      <c r="H9" s="15"/>
      <c r="I9" s="15"/>
      <c r="J9" s="15"/>
      <c r="K9" s="15"/>
      <c r="L9" s="15"/>
      <c r="M9" s="15"/>
      <c r="N9" s="16"/>
      <c r="O9" s="92" t="s">
        <v>22</v>
      </c>
    </row>
    <row r="10" spans="1:17" ht="28.5" x14ac:dyDescent="0.2">
      <c r="A10" s="39">
        <v>2.6</v>
      </c>
      <c r="B10" s="265" t="s">
        <v>225</v>
      </c>
      <c r="C10" s="32">
        <f>+C15-C13</f>
        <v>583</v>
      </c>
      <c r="D10" s="32">
        <f>+D15-D13</f>
        <v>91417</v>
      </c>
      <c r="E10" s="32">
        <f>+E15-E13</f>
        <v>601</v>
      </c>
      <c r="F10" s="32">
        <f>+F15-F13</f>
        <v>97230</v>
      </c>
      <c r="G10" s="32">
        <f>+E10</f>
        <v>601</v>
      </c>
      <c r="H10" s="32">
        <f>+H15-H13</f>
        <v>107456.75009057719</v>
      </c>
      <c r="I10" s="32">
        <v>0</v>
      </c>
      <c r="J10" s="32">
        <v>0</v>
      </c>
      <c r="K10" s="32">
        <v>0</v>
      </c>
      <c r="L10" s="32">
        <f>+N10-H10</f>
        <v>-5850.7500905771885</v>
      </c>
      <c r="M10" s="223">
        <f>+E10</f>
        <v>601</v>
      </c>
      <c r="N10" s="34">
        <f>+N15-N13</f>
        <v>101606</v>
      </c>
      <c r="O10" s="92" t="s">
        <v>22</v>
      </c>
    </row>
    <row r="11" spans="1:17" ht="15" x14ac:dyDescent="0.25">
      <c r="A11" s="40"/>
      <c r="B11" s="45" t="s">
        <v>51</v>
      </c>
      <c r="C11" s="35">
        <f t="shared" ref="C11:N11" si="0">SUM(C10:C10)</f>
        <v>583</v>
      </c>
      <c r="D11" s="35">
        <f>+D10</f>
        <v>91417</v>
      </c>
      <c r="E11" s="35">
        <f t="shared" si="0"/>
        <v>601</v>
      </c>
      <c r="F11" s="35">
        <f t="shared" si="0"/>
        <v>97230</v>
      </c>
      <c r="G11" s="35">
        <f>+G10</f>
        <v>601</v>
      </c>
      <c r="H11" s="35">
        <f t="shared" si="0"/>
        <v>107456.75009057719</v>
      </c>
      <c r="I11" s="35">
        <f t="shared" si="0"/>
        <v>0</v>
      </c>
      <c r="J11" s="35">
        <f t="shared" si="0"/>
        <v>0</v>
      </c>
      <c r="K11" s="35">
        <f t="shared" si="0"/>
        <v>0</v>
      </c>
      <c r="L11" s="35">
        <f>+L10</f>
        <v>-5850.7500905771885</v>
      </c>
      <c r="M11" s="35">
        <f t="shared" si="0"/>
        <v>601</v>
      </c>
      <c r="N11" s="36">
        <f t="shared" si="0"/>
        <v>101606</v>
      </c>
      <c r="O11" s="92" t="s">
        <v>22</v>
      </c>
    </row>
    <row r="12" spans="1:17" ht="45" x14ac:dyDescent="0.2">
      <c r="A12" s="38" t="s">
        <v>52</v>
      </c>
      <c r="B12" s="44" t="s">
        <v>53</v>
      </c>
      <c r="C12" s="15"/>
      <c r="D12" s="15"/>
      <c r="E12" s="15"/>
      <c r="F12" s="15"/>
      <c r="G12" s="15"/>
      <c r="H12" s="15"/>
      <c r="I12" s="15"/>
      <c r="J12" s="15"/>
      <c r="K12" s="15"/>
      <c r="L12" s="15"/>
      <c r="M12" s="15"/>
      <c r="N12" s="16"/>
      <c r="O12" s="92" t="s">
        <v>22</v>
      </c>
    </row>
    <row r="13" spans="1:17" ht="71.25" x14ac:dyDescent="0.2">
      <c r="A13" s="266">
        <v>3.8</v>
      </c>
      <c r="B13" s="267" t="s">
        <v>226</v>
      </c>
      <c r="C13" s="188">
        <v>43</v>
      </c>
      <c r="D13" s="188">
        <v>10419</v>
      </c>
      <c r="E13" s="188">
        <v>40</v>
      </c>
      <c r="F13" s="188">
        <v>10413</v>
      </c>
      <c r="G13" s="188">
        <f>+E13</f>
        <v>40</v>
      </c>
      <c r="H13" s="188">
        <f>+F13/F15*H15</f>
        <v>11508.249909422813</v>
      </c>
      <c r="I13" s="188"/>
      <c r="J13" s="188"/>
      <c r="K13" s="188">
        <v>0</v>
      </c>
      <c r="L13" s="188">
        <f>+N13-H13</f>
        <v>-627.24990942281329</v>
      </c>
      <c r="M13" s="223">
        <f>+E13</f>
        <v>40</v>
      </c>
      <c r="N13" s="34">
        <v>10881</v>
      </c>
      <c r="O13" s="92" t="s">
        <v>22</v>
      </c>
    </row>
    <row r="14" spans="1:17" ht="15" x14ac:dyDescent="0.25">
      <c r="A14" s="40"/>
      <c r="B14" s="37" t="s">
        <v>54</v>
      </c>
      <c r="C14" s="35">
        <f>+C13</f>
        <v>43</v>
      </c>
      <c r="D14" s="35">
        <f>+D13</f>
        <v>10419</v>
      </c>
      <c r="E14" s="35">
        <f t="shared" ref="E14:J14" si="1">SUM(E13:E13)</f>
        <v>40</v>
      </c>
      <c r="F14" s="35">
        <f t="shared" si="1"/>
        <v>10413</v>
      </c>
      <c r="G14" s="35">
        <f>+G13</f>
        <v>40</v>
      </c>
      <c r="H14" s="35">
        <f t="shared" si="1"/>
        <v>11508.249909422813</v>
      </c>
      <c r="I14" s="35">
        <f t="shared" si="1"/>
        <v>0</v>
      </c>
      <c r="J14" s="35">
        <f t="shared" si="1"/>
        <v>0</v>
      </c>
      <c r="K14" s="35">
        <v>0</v>
      </c>
      <c r="L14" s="35">
        <f>+L13</f>
        <v>-627.24990942281329</v>
      </c>
      <c r="M14" s="35">
        <f>+M13</f>
        <v>40</v>
      </c>
      <c r="N14" s="36">
        <f>+N13</f>
        <v>10881</v>
      </c>
      <c r="O14" s="92" t="s">
        <v>22</v>
      </c>
    </row>
    <row r="15" spans="1:17" ht="15.75" thickBot="1" x14ac:dyDescent="0.3">
      <c r="A15" s="41"/>
      <c r="B15" s="42" t="s">
        <v>55</v>
      </c>
      <c r="C15" s="43">
        <v>626</v>
      </c>
      <c r="D15" s="43">
        <v>101836</v>
      </c>
      <c r="E15" s="43">
        <v>641</v>
      </c>
      <c r="F15" s="43">
        <v>107643</v>
      </c>
      <c r="G15" s="43">
        <v>641</v>
      </c>
      <c r="H15" s="43">
        <v>118965</v>
      </c>
      <c r="I15" s="43">
        <f t="shared" ref="I15:K15" si="2">I14+I11</f>
        <v>0</v>
      </c>
      <c r="J15" s="43">
        <f t="shared" si="2"/>
        <v>0</v>
      </c>
      <c r="K15" s="43">
        <f t="shared" si="2"/>
        <v>0</v>
      </c>
      <c r="L15" s="43">
        <f>+N15-H15</f>
        <v>-6478</v>
      </c>
      <c r="M15" s="43">
        <v>641</v>
      </c>
      <c r="N15" s="296">
        <v>112487</v>
      </c>
      <c r="O15" s="92" t="s">
        <v>22</v>
      </c>
    </row>
    <row r="16" spans="1:17" x14ac:dyDescent="0.2">
      <c r="D16" s="277"/>
      <c r="F16" s="277"/>
      <c r="H16" s="277"/>
      <c r="L16" s="277"/>
      <c r="N16" s="277"/>
      <c r="O16" s="92" t="s">
        <v>22</v>
      </c>
    </row>
    <row r="17" spans="1:15" ht="15" x14ac:dyDescent="0.2">
      <c r="A17" s="321" t="s">
        <v>165</v>
      </c>
      <c r="B17" s="321"/>
      <c r="C17" s="321"/>
      <c r="D17" s="321"/>
      <c r="E17" s="321"/>
      <c r="F17" s="321"/>
      <c r="G17" s="321"/>
      <c r="H17" s="321"/>
      <c r="I17" s="321"/>
      <c r="J17" s="321"/>
      <c r="K17" s="321"/>
      <c r="L17" s="321"/>
      <c r="M17" s="321"/>
      <c r="N17" s="321"/>
      <c r="O17" s="92" t="s">
        <v>23</v>
      </c>
    </row>
    <row r="18" spans="1:15" x14ac:dyDescent="0.2">
      <c r="D18" s="277"/>
    </row>
    <row r="19" spans="1:15" x14ac:dyDescent="0.2">
      <c r="A19" s="231"/>
    </row>
    <row r="20" spans="1:15" x14ac:dyDescent="0.2">
      <c r="A20" s="214"/>
    </row>
  </sheetData>
  <mergeCells count="14">
    <mergeCell ref="A17:N17"/>
    <mergeCell ref="M7:N7"/>
    <mergeCell ref="A7:B8"/>
    <mergeCell ref="A1:N1"/>
    <mergeCell ref="A2:N2"/>
    <mergeCell ref="A3:N3"/>
    <mergeCell ref="A4:N4"/>
    <mergeCell ref="A5:N5"/>
    <mergeCell ref="A6:N6"/>
    <mergeCell ref="C7:D7"/>
    <mergeCell ref="E7:F7"/>
    <mergeCell ref="G7:H7"/>
    <mergeCell ref="I7:J7"/>
    <mergeCell ref="K7:L7"/>
  </mergeCells>
  <printOptions horizontalCentered="1"/>
  <pageMargins left="0.7" right="0.7" top="0.75" bottom="0.75" header="0.3" footer="0.3"/>
  <pageSetup scale="63" fitToHeight="0" orientation="landscape" r:id="rId1"/>
  <headerFooter>
    <oddHeader>&amp;L&amp;"Arial,Bold"&amp;12D. Resources by DOJ Strategic Goal and Strategic Objective</oddHeader>
    <oddFooter>&amp;C&amp;"Arial,Regular"Exhibit D - Resources by DOJ Strategic Goal and Strategic Objective</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L77"/>
  <sheetViews>
    <sheetView view="pageBreakPreview" zoomScaleNormal="100" zoomScaleSheetLayoutView="100" workbookViewId="0">
      <pane xSplit="4" ySplit="6" topLeftCell="E7" activePane="bottomRight" state="frozen"/>
      <selection activeCell="C7" sqref="C7:F7"/>
      <selection pane="topRight" activeCell="C7" sqref="C7:F7"/>
      <selection pane="bottomLeft" activeCell="C7" sqref="C7:F7"/>
      <selection pane="bottomRight" activeCell="A77" sqref="A77"/>
    </sheetView>
  </sheetViews>
  <sheetFormatPr defaultColWidth="9.140625" defaultRowHeight="14.25" x14ac:dyDescent="0.2"/>
  <cols>
    <col min="1" max="1" width="3.7109375" style="214" customWidth="1"/>
    <col min="2" max="2" width="71.140625" style="214" customWidth="1"/>
    <col min="3" max="4" width="14.7109375" style="214" customWidth="1"/>
    <col min="5" max="6" width="8.7109375" style="214" customWidth="1"/>
    <col min="7" max="7" width="12.7109375" style="214" customWidth="1"/>
    <col min="8" max="8" width="14" style="55" bestFit="1" customWidth="1"/>
    <col min="9" max="9" width="12.7109375" style="214" customWidth="1"/>
    <col min="10" max="11" width="8.28515625" style="214" customWidth="1"/>
    <col min="12" max="12" width="12.7109375" style="214" customWidth="1"/>
    <col min="13" max="16384" width="9.140625" style="214"/>
  </cols>
  <sheetData>
    <row r="1" spans="1:12" ht="18" x14ac:dyDescent="0.25">
      <c r="A1" s="327" t="s">
        <v>166</v>
      </c>
      <c r="B1" s="327"/>
      <c r="C1" s="327"/>
      <c r="D1" s="327"/>
      <c r="E1" s="327"/>
      <c r="F1" s="327"/>
      <c r="G1" s="327"/>
      <c r="H1" s="48" t="s">
        <v>22</v>
      </c>
      <c r="I1" s="6"/>
      <c r="J1" s="6"/>
      <c r="K1" s="6"/>
      <c r="L1" s="6"/>
    </row>
    <row r="2" spans="1:12" ht="15" x14ac:dyDescent="0.2">
      <c r="A2" s="328" t="str">
        <f>+'B. Summ of Req.'!A2:D2</f>
        <v>Environment and Natural Resources Division</v>
      </c>
      <c r="B2" s="328"/>
      <c r="C2" s="328"/>
      <c r="D2" s="328"/>
      <c r="E2" s="328"/>
      <c r="F2" s="328"/>
      <c r="G2" s="328"/>
      <c r="H2" s="48" t="s">
        <v>22</v>
      </c>
      <c r="I2" s="7"/>
      <c r="J2" s="7"/>
      <c r="K2" s="7"/>
      <c r="L2" s="7"/>
    </row>
    <row r="3" spans="1:12" x14ac:dyDescent="0.2">
      <c r="A3" s="329" t="s">
        <v>2</v>
      </c>
      <c r="B3" s="329"/>
      <c r="C3" s="329"/>
      <c r="D3" s="329"/>
      <c r="E3" s="329"/>
      <c r="F3" s="329"/>
      <c r="G3" s="329"/>
      <c r="H3" s="48" t="s">
        <v>22</v>
      </c>
      <c r="I3" s="238"/>
      <c r="J3" s="238"/>
      <c r="K3" s="238"/>
      <c r="L3" s="238"/>
    </row>
    <row r="4" spans="1:12" x14ac:dyDescent="0.2">
      <c r="A4" s="330" t="s">
        <v>3</v>
      </c>
      <c r="B4" s="330"/>
      <c r="C4" s="330"/>
      <c r="D4" s="330"/>
      <c r="E4" s="330"/>
      <c r="F4" s="330"/>
      <c r="G4" s="330"/>
      <c r="H4" s="48" t="s">
        <v>22</v>
      </c>
      <c r="I4" s="237"/>
      <c r="J4" s="237"/>
      <c r="K4" s="237"/>
      <c r="L4" s="237"/>
    </row>
    <row r="5" spans="1:12" ht="15" thickBot="1" x14ac:dyDescent="0.25">
      <c r="A5" s="335"/>
      <c r="B5" s="335"/>
      <c r="C5" s="335"/>
      <c r="D5" s="335"/>
      <c r="E5" s="336"/>
      <c r="F5" s="336"/>
      <c r="G5" s="336"/>
      <c r="H5" s="48" t="s">
        <v>22</v>
      </c>
      <c r="I5" s="237"/>
      <c r="J5" s="237"/>
      <c r="K5" s="237"/>
      <c r="L5" s="237"/>
    </row>
    <row r="6" spans="1:12" s="49" customFormat="1" ht="29.25" customHeight="1" thickBot="1" x14ac:dyDescent="0.25">
      <c r="A6" s="47"/>
      <c r="B6" s="47"/>
      <c r="C6" s="47"/>
      <c r="D6" s="47"/>
      <c r="E6" s="82" t="s">
        <v>4</v>
      </c>
      <c r="F6" s="57" t="s">
        <v>156</v>
      </c>
      <c r="G6" s="56" t="s">
        <v>5</v>
      </c>
      <c r="H6" s="48" t="s">
        <v>22</v>
      </c>
    </row>
    <row r="7" spans="1:12" s="49" customFormat="1" ht="12" hidden="1" x14ac:dyDescent="0.2">
      <c r="A7" s="50"/>
      <c r="B7" s="334" t="s">
        <v>6</v>
      </c>
      <c r="C7" s="334"/>
      <c r="D7" s="334"/>
      <c r="E7" s="58"/>
      <c r="F7" s="58"/>
      <c r="G7" s="83"/>
      <c r="H7" s="48" t="s">
        <v>22</v>
      </c>
    </row>
    <row r="8" spans="1:12" s="49" customFormat="1" ht="12" hidden="1" x14ac:dyDescent="0.2">
      <c r="A8" s="51">
        <v>1</v>
      </c>
      <c r="B8" s="337" t="s">
        <v>58</v>
      </c>
      <c r="C8" s="337"/>
      <c r="D8" s="338"/>
      <c r="E8" s="59">
        <v>0</v>
      </c>
      <c r="F8" s="59">
        <v>0</v>
      </c>
      <c r="G8" s="84">
        <v>0</v>
      </c>
      <c r="H8" s="48" t="s">
        <v>22</v>
      </c>
    </row>
    <row r="9" spans="1:12" s="49" customFormat="1" ht="12" hidden="1" x14ac:dyDescent="0.2">
      <c r="A9" s="51"/>
      <c r="B9" s="339"/>
      <c r="C9" s="339"/>
      <c r="D9" s="340"/>
      <c r="E9" s="59"/>
      <c r="F9" s="59"/>
      <c r="G9" s="84"/>
      <c r="H9" s="48" t="s">
        <v>22</v>
      </c>
    </row>
    <row r="10" spans="1:12" s="49" customFormat="1" ht="12" hidden="1" x14ac:dyDescent="0.2">
      <c r="A10" s="51">
        <v>2</v>
      </c>
      <c r="B10" s="348"/>
      <c r="C10" s="348"/>
      <c r="D10" s="348"/>
      <c r="E10" s="59">
        <v>0</v>
      </c>
      <c r="F10" s="59">
        <v>0</v>
      </c>
      <c r="G10" s="84">
        <v>0</v>
      </c>
      <c r="H10" s="48" t="s">
        <v>22</v>
      </c>
    </row>
    <row r="11" spans="1:12" s="49" customFormat="1" ht="12" hidden="1" x14ac:dyDescent="0.2">
      <c r="A11" s="53"/>
      <c r="B11" s="332" t="s">
        <v>56</v>
      </c>
      <c r="C11" s="332"/>
      <c r="D11" s="332"/>
      <c r="E11" s="60">
        <f>SUM(E8:E10)</f>
        <v>0</v>
      </c>
      <c r="F11" s="60">
        <f>SUM(F8:F10)</f>
        <v>0</v>
      </c>
      <c r="G11" s="85">
        <f>SUM(G8:G10)</f>
        <v>0</v>
      </c>
      <c r="H11" s="48" t="s">
        <v>22</v>
      </c>
    </row>
    <row r="12" spans="1:12" s="49" customFormat="1" ht="12" hidden="1" x14ac:dyDescent="0.2">
      <c r="A12" s="54"/>
      <c r="B12" s="347" t="s">
        <v>57</v>
      </c>
      <c r="C12" s="347"/>
      <c r="D12" s="347"/>
      <c r="E12" s="59">
        <v>0</v>
      </c>
      <c r="F12" s="59">
        <v>0</v>
      </c>
      <c r="G12" s="84">
        <v>0</v>
      </c>
      <c r="H12" s="48" t="s">
        <v>22</v>
      </c>
    </row>
    <row r="13" spans="1:12" s="49" customFormat="1" ht="26.25" hidden="1" customHeight="1" x14ac:dyDescent="0.2">
      <c r="A13" s="51">
        <v>1</v>
      </c>
      <c r="B13" s="349" t="s">
        <v>59</v>
      </c>
      <c r="C13" s="349"/>
      <c r="D13" s="349"/>
      <c r="E13" s="59">
        <v>0</v>
      </c>
      <c r="F13" s="59">
        <v>0</v>
      </c>
      <c r="G13" s="84">
        <v>0</v>
      </c>
      <c r="H13" s="48" t="s">
        <v>22</v>
      </c>
    </row>
    <row r="14" spans="1:12" s="49" customFormat="1" ht="12" hidden="1" x14ac:dyDescent="0.2">
      <c r="A14" s="51">
        <v>2</v>
      </c>
      <c r="B14" s="350"/>
      <c r="C14" s="350"/>
      <c r="D14" s="350"/>
      <c r="E14" s="59">
        <v>0</v>
      </c>
      <c r="F14" s="59">
        <v>0</v>
      </c>
      <c r="G14" s="84">
        <v>0</v>
      </c>
      <c r="H14" s="48" t="s">
        <v>22</v>
      </c>
    </row>
    <row r="15" spans="1:12" s="49" customFormat="1" ht="12" hidden="1" x14ac:dyDescent="0.2">
      <c r="A15" s="53"/>
      <c r="B15" s="332" t="s">
        <v>60</v>
      </c>
      <c r="C15" s="332"/>
      <c r="D15" s="333"/>
      <c r="E15" s="60">
        <f>SUM(E13:E14)</f>
        <v>0</v>
      </c>
      <c r="F15" s="60">
        <f>SUM(F13:F14)</f>
        <v>0</v>
      </c>
      <c r="G15" s="85">
        <f>SUM(G13:G14)</f>
        <v>0</v>
      </c>
      <c r="H15" s="48" t="s">
        <v>22</v>
      </c>
    </row>
    <row r="16" spans="1:12" s="49" customFormat="1" ht="12" x14ac:dyDescent="0.2">
      <c r="A16" s="64"/>
      <c r="B16" s="331" t="s">
        <v>9</v>
      </c>
      <c r="C16" s="331"/>
      <c r="D16" s="331"/>
      <c r="E16" s="61"/>
      <c r="F16" s="61"/>
      <c r="G16" s="86"/>
      <c r="H16" s="48" t="s">
        <v>22</v>
      </c>
    </row>
    <row r="17" spans="1:8" s="49" customFormat="1" ht="12" x14ac:dyDescent="0.2">
      <c r="A17" s="215">
        <v>1</v>
      </c>
      <c r="B17" s="337" t="s">
        <v>251</v>
      </c>
      <c r="C17" s="353"/>
      <c r="D17" s="354"/>
      <c r="E17" s="216"/>
      <c r="F17" s="216"/>
      <c r="G17" s="217"/>
      <c r="H17" s="48" t="s">
        <v>22</v>
      </c>
    </row>
    <row r="18" spans="1:8" s="49" customFormat="1" ht="30" customHeight="1" x14ac:dyDescent="0.2">
      <c r="A18" s="215"/>
      <c r="B18" s="339"/>
      <c r="C18" s="339"/>
      <c r="D18" s="340"/>
      <c r="E18" s="216"/>
      <c r="F18" s="216"/>
      <c r="G18" s="217">
        <v>513</v>
      </c>
      <c r="H18" s="48" t="s">
        <v>22</v>
      </c>
    </row>
    <row r="19" spans="1:8" s="49" customFormat="1" ht="12" x14ac:dyDescent="0.2">
      <c r="A19" s="215">
        <v>2</v>
      </c>
      <c r="B19" s="337" t="s">
        <v>252</v>
      </c>
      <c r="C19" s="355"/>
      <c r="D19" s="356"/>
      <c r="E19" s="216"/>
      <c r="F19" s="216"/>
      <c r="G19" s="217"/>
      <c r="H19" s="48" t="s">
        <v>22</v>
      </c>
    </row>
    <row r="20" spans="1:8" s="49" customFormat="1" ht="36.6" customHeight="1" x14ac:dyDescent="0.2">
      <c r="A20" s="215"/>
      <c r="B20" s="357"/>
      <c r="C20" s="357"/>
      <c r="D20" s="358"/>
      <c r="E20" s="216"/>
      <c r="F20" s="216"/>
      <c r="G20" s="217">
        <v>193</v>
      </c>
      <c r="H20" s="48" t="s">
        <v>22</v>
      </c>
    </row>
    <row r="21" spans="1:8" s="49" customFormat="1" ht="37.9" customHeight="1" x14ac:dyDescent="0.2">
      <c r="A21" s="215"/>
      <c r="B21" s="348" t="s">
        <v>268</v>
      </c>
      <c r="C21" s="348"/>
      <c r="D21" s="363"/>
      <c r="E21" s="216"/>
      <c r="F21" s="216"/>
      <c r="G21" s="217">
        <v>898</v>
      </c>
      <c r="H21" s="48" t="s">
        <v>22</v>
      </c>
    </row>
    <row r="22" spans="1:8" s="49" customFormat="1" ht="12" hidden="1" x14ac:dyDescent="0.2">
      <c r="A22" s="76">
        <v>3</v>
      </c>
      <c r="B22" s="349" t="s">
        <v>218</v>
      </c>
      <c r="C22" s="343"/>
      <c r="D22" s="351"/>
      <c r="E22" s="59"/>
      <c r="F22" s="59"/>
      <c r="G22" s="84"/>
      <c r="H22" s="48" t="s">
        <v>22</v>
      </c>
    </row>
    <row r="23" spans="1:8" s="49" customFormat="1" ht="75" hidden="1" customHeight="1" x14ac:dyDescent="0.2">
      <c r="A23" s="75"/>
      <c r="B23" s="343"/>
      <c r="C23" s="343"/>
      <c r="D23" s="351"/>
      <c r="E23" s="59">
        <v>0</v>
      </c>
      <c r="F23" s="59">
        <v>0</v>
      </c>
      <c r="G23" s="84">
        <f>D42</f>
        <v>0</v>
      </c>
      <c r="H23" s="48" t="s">
        <v>22</v>
      </c>
    </row>
    <row r="24" spans="1:8" s="49" customFormat="1" ht="36" hidden="1" x14ac:dyDescent="0.2">
      <c r="A24" s="72"/>
      <c r="B24" s="65"/>
      <c r="C24" s="73" t="s">
        <v>204</v>
      </c>
      <c r="D24" s="74" t="s">
        <v>205</v>
      </c>
      <c r="E24" s="66"/>
      <c r="F24" s="66"/>
      <c r="G24" s="87"/>
      <c r="H24" s="48" t="s">
        <v>22</v>
      </c>
    </row>
    <row r="25" spans="1:8" s="49" customFormat="1" ht="12" hidden="1" x14ac:dyDescent="0.2">
      <c r="A25" s="72"/>
      <c r="B25" s="67" t="s">
        <v>61</v>
      </c>
      <c r="C25" s="62">
        <v>0</v>
      </c>
      <c r="D25" s="62">
        <v>0</v>
      </c>
      <c r="E25" s="59"/>
      <c r="F25" s="59"/>
      <c r="G25" s="84"/>
      <c r="H25" s="48" t="s">
        <v>22</v>
      </c>
    </row>
    <row r="26" spans="1:8" s="49" customFormat="1" ht="12" hidden="1" x14ac:dyDescent="0.2">
      <c r="A26" s="72"/>
      <c r="B26" s="67" t="s">
        <v>62</v>
      </c>
      <c r="C26" s="63">
        <v>0</v>
      </c>
      <c r="D26" s="63">
        <v>0</v>
      </c>
      <c r="E26" s="59"/>
      <c r="F26" s="59"/>
      <c r="G26" s="84"/>
      <c r="H26" s="48" t="s">
        <v>22</v>
      </c>
    </row>
    <row r="27" spans="1:8" s="49" customFormat="1" ht="12" hidden="1" x14ac:dyDescent="0.2">
      <c r="A27" s="72"/>
      <c r="B27" s="67" t="s">
        <v>63</v>
      </c>
      <c r="C27" s="52">
        <f>SUM(C25:C26)</f>
        <v>0</v>
      </c>
      <c r="D27" s="52">
        <f>SUM(D25:D26)</f>
        <v>0</v>
      </c>
      <c r="E27" s="59"/>
      <c r="F27" s="59"/>
      <c r="G27" s="84"/>
      <c r="H27" s="48" t="s">
        <v>22</v>
      </c>
    </row>
    <row r="28" spans="1:8" s="49" customFormat="1" ht="12" hidden="1" x14ac:dyDescent="0.2">
      <c r="A28" s="72"/>
      <c r="B28" s="67" t="s">
        <v>64</v>
      </c>
      <c r="C28" s="63"/>
      <c r="D28" s="63">
        <v>0</v>
      </c>
      <c r="E28" s="59"/>
      <c r="F28" s="59"/>
      <c r="G28" s="84"/>
      <c r="H28" s="48" t="s">
        <v>22</v>
      </c>
    </row>
    <row r="29" spans="1:8" s="49" customFormat="1" ht="12" hidden="1" x14ac:dyDescent="0.2">
      <c r="A29" s="72"/>
      <c r="B29" s="68" t="s">
        <v>65</v>
      </c>
      <c r="C29" s="69">
        <f>SUM(C27:C28)</f>
        <v>0</v>
      </c>
      <c r="D29" s="69">
        <f>SUM(D27:D28)</f>
        <v>0</v>
      </c>
      <c r="E29" s="70"/>
      <c r="F29" s="70"/>
      <c r="G29" s="88"/>
      <c r="H29" s="48" t="s">
        <v>22</v>
      </c>
    </row>
    <row r="30" spans="1:8" hidden="1" x14ac:dyDescent="0.2">
      <c r="A30" s="72"/>
      <c r="B30" s="67" t="s">
        <v>66</v>
      </c>
      <c r="C30" s="52"/>
      <c r="D30" s="52">
        <v>0</v>
      </c>
      <c r="E30" s="234"/>
      <c r="F30" s="234"/>
      <c r="G30" s="233"/>
      <c r="H30" s="48" t="s">
        <v>22</v>
      </c>
    </row>
    <row r="31" spans="1:8" hidden="1" x14ac:dyDescent="0.2">
      <c r="A31" s="235"/>
      <c r="B31" s="67" t="s">
        <v>67</v>
      </c>
      <c r="C31" s="52"/>
      <c r="D31" s="52">
        <v>0</v>
      </c>
      <c r="E31" s="234"/>
      <c r="F31" s="234"/>
      <c r="G31" s="233"/>
      <c r="H31" s="48" t="s">
        <v>22</v>
      </c>
    </row>
    <row r="32" spans="1:8" hidden="1" x14ac:dyDescent="0.2">
      <c r="A32" s="235"/>
      <c r="B32" s="67" t="s">
        <v>68</v>
      </c>
      <c r="C32" s="52"/>
      <c r="D32" s="52">
        <v>0</v>
      </c>
      <c r="E32" s="234"/>
      <c r="F32" s="234"/>
      <c r="G32" s="233"/>
      <c r="H32" s="48" t="s">
        <v>22</v>
      </c>
    </row>
    <row r="33" spans="1:8" hidden="1" x14ac:dyDescent="0.2">
      <c r="A33" s="235"/>
      <c r="B33" s="67" t="s">
        <v>69</v>
      </c>
      <c r="C33" s="52"/>
      <c r="D33" s="52">
        <v>0</v>
      </c>
      <c r="E33" s="234"/>
      <c r="F33" s="234"/>
      <c r="G33" s="233"/>
      <c r="H33" s="48" t="s">
        <v>22</v>
      </c>
    </row>
    <row r="34" spans="1:8" hidden="1" x14ac:dyDescent="0.2">
      <c r="A34" s="235"/>
      <c r="B34" s="67" t="s">
        <v>70</v>
      </c>
      <c r="C34" s="236"/>
      <c r="D34" s="69">
        <f>SUM(D35:D38)</f>
        <v>0</v>
      </c>
      <c r="E34" s="234"/>
      <c r="F34" s="234"/>
      <c r="G34" s="233"/>
      <c r="H34" s="48" t="s">
        <v>22</v>
      </c>
    </row>
    <row r="35" spans="1:8" hidden="1" x14ac:dyDescent="0.2">
      <c r="A35" s="235"/>
      <c r="B35" s="71" t="s">
        <v>71</v>
      </c>
      <c r="C35" s="52"/>
      <c r="D35" s="52">
        <v>0</v>
      </c>
      <c r="E35" s="234"/>
      <c r="F35" s="234"/>
      <c r="G35" s="233"/>
      <c r="H35" s="48" t="s">
        <v>22</v>
      </c>
    </row>
    <row r="36" spans="1:8" hidden="1" x14ac:dyDescent="0.2">
      <c r="A36" s="235"/>
      <c r="B36" s="71" t="s">
        <v>72</v>
      </c>
      <c r="C36" s="52"/>
      <c r="D36" s="52">
        <v>0</v>
      </c>
      <c r="E36" s="234"/>
      <c r="F36" s="234"/>
      <c r="G36" s="233"/>
      <c r="H36" s="48" t="s">
        <v>22</v>
      </c>
    </row>
    <row r="37" spans="1:8" hidden="1" x14ac:dyDescent="0.2">
      <c r="A37" s="235"/>
      <c r="B37" s="71" t="s">
        <v>73</v>
      </c>
      <c r="C37" s="52"/>
      <c r="D37" s="52">
        <v>0</v>
      </c>
      <c r="E37" s="234"/>
      <c r="F37" s="234"/>
      <c r="G37" s="233"/>
      <c r="H37" s="48" t="s">
        <v>22</v>
      </c>
    </row>
    <row r="38" spans="1:8" hidden="1" x14ac:dyDescent="0.2">
      <c r="A38" s="235"/>
      <c r="B38" s="71" t="s">
        <v>74</v>
      </c>
      <c r="C38" s="52"/>
      <c r="D38" s="52">
        <v>0</v>
      </c>
      <c r="E38" s="234"/>
      <c r="F38" s="234"/>
      <c r="G38" s="233"/>
      <c r="H38" s="48" t="s">
        <v>22</v>
      </c>
    </row>
    <row r="39" spans="1:8" hidden="1" x14ac:dyDescent="0.2">
      <c r="A39" s="235"/>
      <c r="B39" s="67" t="s">
        <v>75</v>
      </c>
      <c r="C39" s="52"/>
      <c r="D39" s="52">
        <v>0</v>
      </c>
      <c r="E39" s="234"/>
      <c r="F39" s="234"/>
      <c r="G39" s="233"/>
      <c r="H39" s="48" t="s">
        <v>22</v>
      </c>
    </row>
    <row r="40" spans="1:8" hidden="1" x14ac:dyDescent="0.2">
      <c r="A40" s="235"/>
      <c r="B40" s="67" t="s">
        <v>76</v>
      </c>
      <c r="C40" s="52"/>
      <c r="D40" s="52">
        <v>0</v>
      </c>
      <c r="E40" s="234"/>
      <c r="F40" s="234"/>
      <c r="G40" s="233"/>
      <c r="H40" s="48" t="s">
        <v>22</v>
      </c>
    </row>
    <row r="41" spans="1:8" s="49" customFormat="1" ht="12" hidden="1" x14ac:dyDescent="0.2">
      <c r="A41" s="50"/>
      <c r="B41" s="68" t="s">
        <v>77</v>
      </c>
      <c r="C41" s="69"/>
      <c r="D41" s="69">
        <f>SUM(D30:D34,D39:D40)</f>
        <v>0</v>
      </c>
      <c r="E41" s="70"/>
      <c r="F41" s="70"/>
      <c r="G41" s="88"/>
      <c r="H41" s="48" t="s">
        <v>22</v>
      </c>
    </row>
    <row r="42" spans="1:8" s="49" customFormat="1" ht="12" hidden="1" x14ac:dyDescent="0.2">
      <c r="A42" s="50"/>
      <c r="B42" s="78" t="s">
        <v>171</v>
      </c>
      <c r="C42" s="69">
        <f>C29</f>
        <v>0</v>
      </c>
      <c r="D42" s="69">
        <f>D41+D29</f>
        <v>0</v>
      </c>
      <c r="E42" s="70"/>
      <c r="F42" s="70"/>
      <c r="G42" s="88"/>
      <c r="H42" s="48" t="s">
        <v>22</v>
      </c>
    </row>
    <row r="43" spans="1:8" s="49" customFormat="1" ht="48.75" hidden="1" customHeight="1" x14ac:dyDescent="0.2">
      <c r="A43" s="51">
        <v>4</v>
      </c>
      <c r="B43" s="349" t="s">
        <v>78</v>
      </c>
      <c r="C43" s="349"/>
      <c r="D43" s="352"/>
      <c r="E43" s="70"/>
      <c r="F43" s="70"/>
      <c r="G43" s="84">
        <v>0</v>
      </c>
      <c r="H43" s="48" t="s">
        <v>22</v>
      </c>
    </row>
    <row r="44" spans="1:8" s="49" customFormat="1" ht="36.75" customHeight="1" x14ac:dyDescent="0.2">
      <c r="A44" s="51">
        <v>5</v>
      </c>
      <c r="B44" s="348" t="s">
        <v>250</v>
      </c>
      <c r="C44" s="344"/>
      <c r="D44" s="345"/>
      <c r="E44" s="70"/>
      <c r="F44" s="70"/>
      <c r="G44" s="84">
        <v>2</v>
      </c>
      <c r="H44" s="48" t="s">
        <v>22</v>
      </c>
    </row>
    <row r="45" spans="1:8" s="49" customFormat="1" ht="38.25" customHeight="1" x14ac:dyDescent="0.2">
      <c r="A45" s="51">
        <v>6</v>
      </c>
      <c r="B45" s="349" t="s">
        <v>253</v>
      </c>
      <c r="C45" s="343"/>
      <c r="D45" s="351"/>
      <c r="E45" s="70"/>
      <c r="F45" s="70"/>
      <c r="G45" s="84">
        <v>96</v>
      </c>
      <c r="H45" s="48" t="s">
        <v>22</v>
      </c>
    </row>
    <row r="46" spans="1:8" s="49" customFormat="1" ht="52.15" customHeight="1" x14ac:dyDescent="0.2">
      <c r="A46" s="51">
        <v>7</v>
      </c>
      <c r="B46" s="349" t="s">
        <v>249</v>
      </c>
      <c r="C46" s="343"/>
      <c r="D46" s="351"/>
      <c r="E46" s="70" t="s">
        <v>79</v>
      </c>
      <c r="F46" s="70"/>
      <c r="G46" s="84">
        <v>151</v>
      </c>
      <c r="H46" s="48" t="s">
        <v>22</v>
      </c>
    </row>
    <row r="47" spans="1:8" s="49" customFormat="1" ht="12" x14ac:dyDescent="0.2">
      <c r="A47" s="53"/>
      <c r="B47" s="332" t="s">
        <v>80</v>
      </c>
      <c r="C47" s="332"/>
      <c r="D47" s="332"/>
      <c r="E47" s="60">
        <f>SUM(E18:E46)</f>
        <v>0</v>
      </c>
      <c r="F47" s="60">
        <f>SUM(F18:F46)</f>
        <v>0</v>
      </c>
      <c r="G47" s="85">
        <f>SUM(G18:G46)</f>
        <v>1853</v>
      </c>
      <c r="H47" s="48" t="s">
        <v>22</v>
      </c>
    </row>
    <row r="48" spans="1:8" s="49" customFormat="1" ht="12" x14ac:dyDescent="0.2">
      <c r="A48" s="79"/>
      <c r="B48" s="364" t="s">
        <v>10</v>
      </c>
      <c r="C48" s="364"/>
      <c r="D48" s="365"/>
      <c r="E48" s="77"/>
      <c r="F48" s="77"/>
      <c r="G48" s="89"/>
      <c r="H48" s="48" t="s">
        <v>22</v>
      </c>
    </row>
    <row r="49" spans="1:8" s="49" customFormat="1" ht="72.599999999999994" customHeight="1" x14ac:dyDescent="0.2">
      <c r="A49" s="51">
        <v>1</v>
      </c>
      <c r="B49" s="349" t="s">
        <v>247</v>
      </c>
      <c r="C49" s="343"/>
      <c r="D49" s="351"/>
      <c r="E49" s="70"/>
      <c r="F49" s="70"/>
      <c r="G49" s="84">
        <v>630</v>
      </c>
      <c r="H49" s="48" t="s">
        <v>22</v>
      </c>
    </row>
    <row r="50" spans="1:8" s="49" customFormat="1" ht="39" customHeight="1" x14ac:dyDescent="0.2">
      <c r="A50" s="51">
        <v>2</v>
      </c>
      <c r="B50" s="349" t="s">
        <v>248</v>
      </c>
      <c r="C50" s="343"/>
      <c r="D50" s="351"/>
      <c r="E50" s="70"/>
      <c r="F50" s="70"/>
      <c r="G50" s="84">
        <v>11</v>
      </c>
      <c r="H50" s="48" t="s">
        <v>22</v>
      </c>
    </row>
    <row r="51" spans="1:8" s="49" customFormat="1" ht="37.5" customHeight="1" x14ac:dyDescent="0.2">
      <c r="A51" s="51">
        <v>3</v>
      </c>
      <c r="B51" s="349" t="s">
        <v>206</v>
      </c>
      <c r="C51" s="343"/>
      <c r="D51" s="351"/>
      <c r="E51" s="70"/>
      <c r="F51" s="70"/>
      <c r="G51" s="84">
        <v>8828</v>
      </c>
      <c r="H51" s="48" t="s">
        <v>22</v>
      </c>
    </row>
    <row r="52" spans="1:8" s="49" customFormat="1" ht="12" x14ac:dyDescent="0.2">
      <c r="A52" s="53"/>
      <c r="B52" s="332" t="s">
        <v>81</v>
      </c>
      <c r="C52" s="332"/>
      <c r="D52" s="332"/>
      <c r="E52" s="60">
        <f>SUM(E49:E51)</f>
        <v>0</v>
      </c>
      <c r="F52" s="60">
        <f>SUM(F49:F51)</f>
        <v>0</v>
      </c>
      <c r="G52" s="85">
        <f>SUM(G49:G51)</f>
        <v>9469</v>
      </c>
      <c r="H52" s="48" t="s">
        <v>22</v>
      </c>
    </row>
    <row r="53" spans="1:8" s="49" customFormat="1" ht="12" hidden="1" x14ac:dyDescent="0.2">
      <c r="A53" s="51"/>
      <c r="B53" s="359" t="s">
        <v>11</v>
      </c>
      <c r="C53" s="359"/>
      <c r="D53" s="360"/>
      <c r="E53" s="70"/>
      <c r="F53" s="70"/>
      <c r="G53" s="84">
        <v>0</v>
      </c>
      <c r="H53" s="48" t="s">
        <v>22</v>
      </c>
    </row>
    <row r="54" spans="1:8" s="49" customFormat="1" ht="75.75" hidden="1" customHeight="1" x14ac:dyDescent="0.2">
      <c r="A54" s="51">
        <v>1</v>
      </c>
      <c r="B54" s="349" t="s">
        <v>181</v>
      </c>
      <c r="C54" s="343"/>
      <c r="D54" s="351"/>
      <c r="E54" s="70"/>
      <c r="F54" s="70"/>
      <c r="G54" s="84">
        <v>0</v>
      </c>
      <c r="H54" s="48" t="s">
        <v>22</v>
      </c>
    </row>
    <row r="55" spans="1:8" s="49" customFormat="1" ht="12" hidden="1" x14ac:dyDescent="0.2">
      <c r="A55" s="51"/>
      <c r="B55" s="348"/>
      <c r="C55" s="344"/>
      <c r="D55" s="345"/>
      <c r="E55" s="70"/>
      <c r="F55" s="70"/>
      <c r="G55" s="84">
        <v>0</v>
      </c>
      <c r="H55" s="48" t="s">
        <v>22</v>
      </c>
    </row>
    <row r="56" spans="1:8" s="49" customFormat="1" ht="12" hidden="1" x14ac:dyDescent="0.2">
      <c r="A56" s="53"/>
      <c r="B56" s="332" t="s">
        <v>82</v>
      </c>
      <c r="C56" s="332"/>
      <c r="D56" s="332"/>
      <c r="E56" s="60">
        <f>SUM(E53:E55)</f>
        <v>0</v>
      </c>
      <c r="F56" s="60">
        <f>SUM(F53:F55)</f>
        <v>0</v>
      </c>
      <c r="G56" s="85">
        <f>SUM(G53:G55)</f>
        <v>0</v>
      </c>
      <c r="H56" s="48" t="s">
        <v>22</v>
      </c>
    </row>
    <row r="57" spans="1:8" s="49" customFormat="1" ht="12" hidden="1" x14ac:dyDescent="0.2">
      <c r="A57" s="51"/>
      <c r="B57" s="359" t="s">
        <v>12</v>
      </c>
      <c r="C57" s="359"/>
      <c r="D57" s="360"/>
      <c r="E57" s="70"/>
      <c r="F57" s="70"/>
      <c r="G57" s="84"/>
      <c r="H57" s="48" t="s">
        <v>22</v>
      </c>
    </row>
    <row r="58" spans="1:8" s="49" customFormat="1" ht="51" hidden="1" customHeight="1" x14ac:dyDescent="0.2">
      <c r="A58" s="51">
        <v>1</v>
      </c>
      <c r="B58" s="349" t="s">
        <v>84</v>
      </c>
      <c r="C58" s="343"/>
      <c r="D58" s="351"/>
      <c r="E58" s="70"/>
      <c r="F58" s="70"/>
      <c r="G58" s="84">
        <v>0</v>
      </c>
      <c r="H58" s="48" t="s">
        <v>22</v>
      </c>
    </row>
    <row r="59" spans="1:8" s="49" customFormat="1" ht="48.75" hidden="1" customHeight="1" x14ac:dyDescent="0.2">
      <c r="A59" s="51">
        <v>2</v>
      </c>
      <c r="B59" s="349" t="s">
        <v>172</v>
      </c>
      <c r="C59" s="343"/>
      <c r="D59" s="351"/>
      <c r="E59" s="70"/>
      <c r="F59" s="70"/>
      <c r="G59" s="84">
        <v>0</v>
      </c>
      <c r="H59" s="48" t="s">
        <v>22</v>
      </c>
    </row>
    <row r="60" spans="1:8" s="49" customFormat="1" ht="54.75" hidden="1" customHeight="1" x14ac:dyDescent="0.2">
      <c r="A60" s="51">
        <v>3</v>
      </c>
      <c r="B60" s="349" t="s">
        <v>219</v>
      </c>
      <c r="C60" s="343"/>
      <c r="D60" s="351"/>
      <c r="E60" s="70"/>
      <c r="F60" s="70"/>
      <c r="G60" s="84">
        <v>0</v>
      </c>
      <c r="H60" s="48" t="s">
        <v>22</v>
      </c>
    </row>
    <row r="61" spans="1:8" s="49" customFormat="1" ht="63" hidden="1" customHeight="1" x14ac:dyDescent="0.2">
      <c r="A61" s="51">
        <v>4</v>
      </c>
      <c r="B61" s="349" t="s">
        <v>83</v>
      </c>
      <c r="C61" s="343"/>
      <c r="D61" s="351"/>
      <c r="E61" s="70"/>
      <c r="F61" s="70"/>
      <c r="G61" s="84">
        <v>0</v>
      </c>
      <c r="H61" s="48" t="s">
        <v>22</v>
      </c>
    </row>
    <row r="62" spans="1:8" s="49" customFormat="1" ht="125.25" hidden="1" customHeight="1" x14ac:dyDescent="0.2">
      <c r="A62" s="51">
        <v>5</v>
      </c>
      <c r="B62" s="349" t="s">
        <v>220</v>
      </c>
      <c r="C62" s="343"/>
      <c r="D62" s="351"/>
      <c r="E62" s="70"/>
      <c r="F62" s="70"/>
      <c r="G62" s="84">
        <v>0</v>
      </c>
      <c r="H62" s="48" t="s">
        <v>22</v>
      </c>
    </row>
    <row r="63" spans="1:8" s="49" customFormat="1" ht="12" hidden="1" x14ac:dyDescent="0.2">
      <c r="A63" s="53"/>
      <c r="B63" s="332" t="s">
        <v>85</v>
      </c>
      <c r="C63" s="332"/>
      <c r="D63" s="332"/>
      <c r="E63" s="60">
        <f>SUM(E58:E62)</f>
        <v>0</v>
      </c>
      <c r="F63" s="60">
        <f>SUM(F58:F62)</f>
        <v>0</v>
      </c>
      <c r="G63" s="85">
        <f>SUM(G58:G62)</f>
        <v>0</v>
      </c>
      <c r="H63" s="48" t="s">
        <v>22</v>
      </c>
    </row>
    <row r="64" spans="1:8" s="49" customFormat="1" ht="12" hidden="1" x14ac:dyDescent="0.2">
      <c r="A64" s="51"/>
      <c r="B64" s="359" t="s">
        <v>13</v>
      </c>
      <c r="C64" s="359"/>
      <c r="D64" s="360"/>
      <c r="E64" s="70"/>
      <c r="F64" s="70"/>
      <c r="G64" s="84"/>
      <c r="H64" s="48" t="s">
        <v>22</v>
      </c>
    </row>
    <row r="65" spans="1:8" s="49" customFormat="1" ht="25.5" hidden="1" customHeight="1" x14ac:dyDescent="0.2">
      <c r="A65" s="51">
        <v>1</v>
      </c>
      <c r="B65" s="349" t="s">
        <v>221</v>
      </c>
      <c r="C65" s="349"/>
      <c r="D65" s="352"/>
      <c r="E65" s="59">
        <v>0</v>
      </c>
      <c r="F65" s="59">
        <v>0</v>
      </c>
      <c r="G65" s="84">
        <v>0</v>
      </c>
      <c r="H65" s="48" t="s">
        <v>22</v>
      </c>
    </row>
    <row r="66" spans="1:8" s="49" customFormat="1" ht="12" hidden="1" x14ac:dyDescent="0.2">
      <c r="A66" s="51">
        <v>2</v>
      </c>
      <c r="B66" s="344"/>
      <c r="C66" s="344"/>
      <c r="D66" s="345"/>
      <c r="E66" s="59">
        <v>0</v>
      </c>
      <c r="F66" s="59">
        <v>0</v>
      </c>
      <c r="G66" s="84">
        <v>0</v>
      </c>
      <c r="H66" s="48" t="s">
        <v>22</v>
      </c>
    </row>
    <row r="67" spans="1:8" s="49" customFormat="1" ht="12" hidden="1" x14ac:dyDescent="0.2">
      <c r="A67" s="53"/>
      <c r="B67" s="332" t="s">
        <v>86</v>
      </c>
      <c r="C67" s="332"/>
      <c r="D67" s="332"/>
      <c r="E67" s="60">
        <f>SUM(E65:E66)</f>
        <v>0</v>
      </c>
      <c r="F67" s="60">
        <f>SUM(F65:F66)</f>
        <v>0</v>
      </c>
      <c r="G67" s="85">
        <f>SUM(G65:G66)</f>
        <v>0</v>
      </c>
      <c r="H67" s="48" t="s">
        <v>22</v>
      </c>
    </row>
    <row r="68" spans="1:8" s="49" customFormat="1" ht="12" hidden="1" x14ac:dyDescent="0.2">
      <c r="A68" s="51"/>
      <c r="B68" s="359" t="s">
        <v>187</v>
      </c>
      <c r="C68" s="359"/>
      <c r="D68" s="360"/>
      <c r="E68" s="70"/>
      <c r="F68" s="70"/>
      <c r="G68" s="84"/>
      <c r="H68" s="48" t="s">
        <v>22</v>
      </c>
    </row>
    <row r="69" spans="1:8" s="49" customFormat="1" ht="26.25" hidden="1" customHeight="1" x14ac:dyDescent="0.2">
      <c r="A69" s="51">
        <v>1</v>
      </c>
      <c r="B69" s="349" t="s">
        <v>222</v>
      </c>
      <c r="C69" s="349"/>
      <c r="D69" s="352"/>
      <c r="E69" s="59">
        <v>0</v>
      </c>
      <c r="F69" s="59">
        <v>0</v>
      </c>
      <c r="G69" s="84">
        <f>D41</f>
        <v>0</v>
      </c>
      <c r="H69" s="48" t="s">
        <v>22</v>
      </c>
    </row>
    <row r="70" spans="1:8" s="49" customFormat="1" ht="12" hidden="1" x14ac:dyDescent="0.2">
      <c r="A70" s="51">
        <v>2</v>
      </c>
      <c r="B70" s="344"/>
      <c r="C70" s="344"/>
      <c r="D70" s="345"/>
      <c r="E70" s="59">
        <v>0</v>
      </c>
      <c r="F70" s="59">
        <v>0</v>
      </c>
      <c r="G70" s="84">
        <f>D42</f>
        <v>0</v>
      </c>
      <c r="H70" s="48" t="s">
        <v>22</v>
      </c>
    </row>
    <row r="71" spans="1:8" s="49" customFormat="1" ht="12" hidden="1" x14ac:dyDescent="0.2">
      <c r="A71" s="53"/>
      <c r="B71" s="332" t="s">
        <v>87</v>
      </c>
      <c r="C71" s="332"/>
      <c r="D71" s="332"/>
      <c r="E71" s="60">
        <f>SUM(E69:E70)</f>
        <v>0</v>
      </c>
      <c r="F71" s="60">
        <f>SUM(F69:F70)</f>
        <v>0</v>
      </c>
      <c r="G71" s="85">
        <f>SUM(G69:G70)</f>
        <v>0</v>
      </c>
      <c r="H71" s="48" t="s">
        <v>22</v>
      </c>
    </row>
    <row r="72" spans="1:8" ht="15" thickBot="1" x14ac:dyDescent="0.25">
      <c r="A72" s="80"/>
      <c r="B72" s="361" t="s">
        <v>167</v>
      </c>
      <c r="C72" s="361"/>
      <c r="D72" s="362"/>
      <c r="E72" s="81">
        <f>E71+E67+E63+E56+E52+E47+E15+E11</f>
        <v>0</v>
      </c>
      <c r="F72" s="81">
        <f>F71+F67+F63+F56+F52+F47+F15+F11</f>
        <v>0</v>
      </c>
      <c r="G72" s="90">
        <f>G71+G67+G63+G56+G52+G47+G15+G11</f>
        <v>11322</v>
      </c>
      <c r="H72" s="48" t="s">
        <v>23</v>
      </c>
    </row>
    <row r="73" spans="1:8" hidden="1" x14ac:dyDescent="0.2">
      <c r="H73" s="48" t="s">
        <v>22</v>
      </c>
    </row>
    <row r="74" spans="1:8" s="49" customFormat="1" ht="12" hidden="1" x14ac:dyDescent="0.2">
      <c r="A74" s="145"/>
      <c r="B74" s="341" t="s">
        <v>170</v>
      </c>
      <c r="C74" s="341"/>
      <c r="D74" s="342"/>
      <c r="E74" s="146"/>
      <c r="F74" s="146"/>
      <c r="G74" s="147"/>
      <c r="H74" s="48" t="s">
        <v>22</v>
      </c>
    </row>
    <row r="75" spans="1:8" s="49" customFormat="1" ht="12" hidden="1" x14ac:dyDescent="0.2">
      <c r="A75" s="51">
        <v>1</v>
      </c>
      <c r="B75" s="343" t="s">
        <v>168</v>
      </c>
      <c r="C75" s="344"/>
      <c r="D75" s="345"/>
      <c r="E75" s="59"/>
      <c r="F75" s="59">
        <v>0</v>
      </c>
      <c r="G75" s="84"/>
      <c r="H75" s="48" t="s">
        <v>22</v>
      </c>
    </row>
    <row r="76" spans="1:8" s="49" customFormat="1" ht="12.75" hidden="1" thickBot="1" x14ac:dyDescent="0.25">
      <c r="A76" s="148"/>
      <c r="B76" s="346" t="s">
        <v>169</v>
      </c>
      <c r="C76" s="346"/>
      <c r="D76" s="346"/>
      <c r="E76" s="81">
        <f>SUM(E75:E75)</f>
        <v>0</v>
      </c>
      <c r="F76" s="81">
        <f>SUM(F75:F75)</f>
        <v>0</v>
      </c>
      <c r="G76" s="90">
        <f>SUM(G75:G75)</f>
        <v>0</v>
      </c>
      <c r="H76" s="48" t="s">
        <v>22</v>
      </c>
    </row>
    <row r="77" spans="1:8" x14ac:dyDescent="0.2">
      <c r="H77" s="48"/>
    </row>
  </sheetData>
  <mergeCells count="51">
    <mergeCell ref="B21:D21"/>
    <mergeCell ref="B60:D60"/>
    <mergeCell ref="B62:D62"/>
    <mergeCell ref="B59:D59"/>
    <mergeCell ref="B61:D61"/>
    <mergeCell ref="B58:D58"/>
    <mergeCell ref="B52:D52"/>
    <mergeCell ref="B53:D53"/>
    <mergeCell ref="B54:D54"/>
    <mergeCell ref="B55:D55"/>
    <mergeCell ref="B56:D56"/>
    <mergeCell ref="B47:D47"/>
    <mergeCell ref="B48:D48"/>
    <mergeCell ref="B49:D49"/>
    <mergeCell ref="B50:D50"/>
    <mergeCell ref="B51:D51"/>
    <mergeCell ref="B72:D72"/>
    <mergeCell ref="B63:D63"/>
    <mergeCell ref="B64:D64"/>
    <mergeCell ref="B65:D65"/>
    <mergeCell ref="B66:D66"/>
    <mergeCell ref="B71:D71"/>
    <mergeCell ref="B67:D67"/>
    <mergeCell ref="B68:D68"/>
    <mergeCell ref="B69:D69"/>
    <mergeCell ref="B70:D70"/>
    <mergeCell ref="B74:D74"/>
    <mergeCell ref="B75:D75"/>
    <mergeCell ref="B76:D76"/>
    <mergeCell ref="B12:D12"/>
    <mergeCell ref="B10:D10"/>
    <mergeCell ref="B11:D11"/>
    <mergeCell ref="B13:D13"/>
    <mergeCell ref="B14:D14"/>
    <mergeCell ref="B22:D23"/>
    <mergeCell ref="B43:D43"/>
    <mergeCell ref="B44:D44"/>
    <mergeCell ref="B45:D45"/>
    <mergeCell ref="B17:D18"/>
    <mergeCell ref="B19:D20"/>
    <mergeCell ref="B57:D57"/>
    <mergeCell ref="B46:D46"/>
    <mergeCell ref="A1:G1"/>
    <mergeCell ref="A2:G2"/>
    <mergeCell ref="A3:G3"/>
    <mergeCell ref="A4:G4"/>
    <mergeCell ref="B16:D16"/>
    <mergeCell ref="B15:D15"/>
    <mergeCell ref="B7:D7"/>
    <mergeCell ref="A5:G5"/>
    <mergeCell ref="B8:D9"/>
  </mergeCells>
  <printOptions horizontalCentered="1"/>
  <pageMargins left="0.7" right="0.7" top="0.65" bottom="0.46" header="0.3" footer="0.21"/>
  <pageSetup scale="91" fitToHeight="0" orientation="landscape" r:id="rId1"/>
  <headerFooter>
    <oddHeader>&amp;L&amp;"Arial,Bold"&amp;12E. Justification for Technical and Base Adjustments</oddHeader>
    <oddFooter>&amp;C&amp;"Arial,Regular"Exhibit E - Justification for Technical and Base Adjustments</oddFooter>
  </headerFooter>
  <rowBreaks count="1" manualBreakCount="1">
    <brk id="72"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A31"/>
  <sheetViews>
    <sheetView view="pageBreakPreview" zoomScale="80" zoomScaleNormal="100" zoomScaleSheetLayoutView="80" workbookViewId="0">
      <selection activeCell="N36" sqref="N36"/>
    </sheetView>
  </sheetViews>
  <sheetFormatPr defaultColWidth="9.140625" defaultRowHeight="14.25" x14ac:dyDescent="0.2"/>
  <cols>
    <col min="1" max="1" width="45" style="9" bestFit="1" customWidth="1"/>
    <col min="2" max="3" width="8.28515625" style="9" customWidth="1"/>
    <col min="4" max="4" width="12.7109375" style="9" customWidth="1"/>
    <col min="5" max="5" width="7.140625" style="9" customWidth="1"/>
    <col min="6" max="6" width="8.7109375" style="9" customWidth="1"/>
    <col min="7" max="7" width="8.7109375" style="9" bestFit="1" customWidth="1"/>
    <col min="8" max="8" width="7.140625" style="9" hidden="1" customWidth="1"/>
    <col min="9" max="10" width="8.7109375" style="9" hidden="1" customWidth="1"/>
    <col min="11" max="11" width="7.140625" style="9" customWidth="1"/>
    <col min="12" max="12" width="8.7109375" style="9" customWidth="1"/>
    <col min="13" max="13" width="8.7109375" style="9" bestFit="1" customWidth="1"/>
    <col min="14" max="15" width="8.28515625" style="9" customWidth="1"/>
    <col min="16" max="16" width="11.5703125" style="9" customWidth="1"/>
    <col min="17" max="17" width="11.28515625" style="9" bestFit="1" customWidth="1"/>
    <col min="18" max="18" width="12.7109375" style="9" customWidth="1"/>
    <col min="19" max="20" width="8.28515625" style="9" customWidth="1"/>
    <col min="21" max="21" width="9.28515625" style="9" customWidth="1"/>
    <col min="22" max="22" width="14" style="4" bestFit="1" customWidth="1"/>
    <col min="23" max="23" width="8.28515625" style="9" customWidth="1"/>
    <col min="24" max="24" width="12.7109375" style="9" customWidth="1"/>
    <col min="25" max="26" width="8.28515625" style="9" customWidth="1"/>
    <col min="27" max="27" width="12.7109375" style="9" customWidth="1"/>
    <col min="28" max="16384" width="9.140625" style="9"/>
  </cols>
  <sheetData>
    <row r="1" spans="1:27" ht="18" x14ac:dyDescent="0.25">
      <c r="A1" s="303" t="s">
        <v>90</v>
      </c>
      <c r="B1" s="303"/>
      <c r="C1" s="303"/>
      <c r="D1" s="303"/>
      <c r="E1" s="303"/>
      <c r="F1" s="303"/>
      <c r="G1" s="303"/>
      <c r="H1" s="303"/>
      <c r="I1" s="303"/>
      <c r="J1" s="303"/>
      <c r="K1" s="303"/>
      <c r="L1" s="303"/>
      <c r="M1" s="303"/>
      <c r="N1" s="303"/>
      <c r="O1" s="303"/>
      <c r="P1" s="303"/>
      <c r="Q1" s="303"/>
      <c r="R1" s="303"/>
      <c r="S1" s="303"/>
      <c r="T1" s="303"/>
      <c r="U1" s="303"/>
      <c r="V1" s="92" t="s">
        <v>22</v>
      </c>
      <c r="W1" s="6"/>
      <c r="X1" s="6"/>
      <c r="Y1" s="6"/>
      <c r="Z1" s="6"/>
      <c r="AA1" s="6"/>
    </row>
    <row r="2" spans="1:27" ht="15" x14ac:dyDescent="0.2">
      <c r="A2" s="304" t="str">
        <f>+'B. Summ of Req.'!A2:D2</f>
        <v>Environment and Natural Resources Division</v>
      </c>
      <c r="B2" s="304"/>
      <c r="C2" s="304"/>
      <c r="D2" s="304"/>
      <c r="E2" s="304"/>
      <c r="F2" s="304"/>
      <c r="G2" s="304"/>
      <c r="H2" s="304"/>
      <c r="I2" s="304"/>
      <c r="J2" s="304"/>
      <c r="K2" s="304"/>
      <c r="L2" s="304"/>
      <c r="M2" s="304"/>
      <c r="N2" s="304"/>
      <c r="O2" s="304"/>
      <c r="P2" s="304"/>
      <c r="Q2" s="304"/>
      <c r="R2" s="304"/>
      <c r="S2" s="304"/>
      <c r="T2" s="304"/>
      <c r="U2" s="304"/>
      <c r="V2" s="92" t="s">
        <v>22</v>
      </c>
      <c r="W2" s="7"/>
      <c r="X2" s="7"/>
      <c r="Y2" s="7"/>
      <c r="Z2" s="7"/>
      <c r="AA2" s="7"/>
    </row>
    <row r="3" spans="1:27" x14ac:dyDescent="0.2">
      <c r="A3" s="313" t="s">
        <v>2</v>
      </c>
      <c r="B3" s="313"/>
      <c r="C3" s="313"/>
      <c r="D3" s="313"/>
      <c r="E3" s="313"/>
      <c r="F3" s="313"/>
      <c r="G3" s="313"/>
      <c r="H3" s="313"/>
      <c r="I3" s="313"/>
      <c r="J3" s="313"/>
      <c r="K3" s="313"/>
      <c r="L3" s="313"/>
      <c r="M3" s="313"/>
      <c r="N3" s="313"/>
      <c r="O3" s="313"/>
      <c r="P3" s="313"/>
      <c r="Q3" s="313"/>
      <c r="R3" s="313"/>
      <c r="S3" s="313"/>
      <c r="T3" s="313"/>
      <c r="U3" s="313"/>
      <c r="V3" s="92" t="s">
        <v>22</v>
      </c>
      <c r="W3" s="10"/>
      <c r="X3" s="10"/>
      <c r="Y3" s="10"/>
      <c r="Z3" s="10"/>
      <c r="AA3" s="10"/>
    </row>
    <row r="4" spans="1:27" x14ac:dyDescent="0.2">
      <c r="A4" s="310" t="s">
        <v>3</v>
      </c>
      <c r="B4" s="310"/>
      <c r="C4" s="310"/>
      <c r="D4" s="310"/>
      <c r="E4" s="310"/>
      <c r="F4" s="310"/>
      <c r="G4" s="310"/>
      <c r="H4" s="310"/>
      <c r="I4" s="310"/>
      <c r="J4" s="310"/>
      <c r="K4" s="310"/>
      <c r="L4" s="310"/>
      <c r="M4" s="310"/>
      <c r="N4" s="310"/>
      <c r="O4" s="310"/>
      <c r="P4" s="310"/>
      <c r="Q4" s="310"/>
      <c r="R4" s="310"/>
      <c r="S4" s="310"/>
      <c r="T4" s="310"/>
      <c r="U4" s="310"/>
      <c r="V4" s="92" t="s">
        <v>22</v>
      </c>
      <c r="W4" s="8"/>
      <c r="X4" s="8"/>
      <c r="Y4" s="8"/>
      <c r="Z4" s="8"/>
      <c r="AA4" s="8"/>
    </row>
    <row r="5" spans="1:27" x14ac:dyDescent="0.2">
      <c r="A5" s="8"/>
      <c r="B5" s="8"/>
      <c r="C5" s="8"/>
      <c r="D5" s="8"/>
      <c r="E5" s="8"/>
      <c r="F5" s="8"/>
      <c r="G5" s="8"/>
      <c r="H5" s="8"/>
      <c r="I5" s="8"/>
      <c r="J5" s="8"/>
      <c r="K5" s="8"/>
      <c r="L5" s="8"/>
      <c r="M5" s="8"/>
      <c r="N5" s="8"/>
      <c r="O5" s="8"/>
      <c r="P5" s="8"/>
      <c r="Q5" s="8"/>
      <c r="R5" s="8"/>
      <c r="S5" s="8"/>
      <c r="T5" s="8"/>
      <c r="U5" s="8"/>
      <c r="V5" s="92" t="s">
        <v>22</v>
      </c>
      <c r="W5" s="8"/>
      <c r="X5" s="8"/>
      <c r="Y5" s="8"/>
      <c r="Z5" s="8"/>
      <c r="AA5" s="8"/>
    </row>
    <row r="6" spans="1:27" ht="15" thickBot="1" x14ac:dyDescent="0.25">
      <c r="A6" s="91"/>
      <c r="B6" s="91"/>
      <c r="C6" s="91"/>
      <c r="D6" s="91"/>
      <c r="E6" s="91"/>
      <c r="F6" s="91"/>
      <c r="G6" s="91"/>
      <c r="H6" s="91"/>
      <c r="I6" s="91"/>
      <c r="J6" s="91"/>
      <c r="K6" s="91"/>
      <c r="L6" s="91"/>
      <c r="M6" s="91"/>
      <c r="N6" s="91"/>
      <c r="O6" s="91"/>
      <c r="P6" s="91"/>
      <c r="Q6" s="91"/>
      <c r="R6" s="91"/>
      <c r="S6" s="91"/>
      <c r="T6" s="91"/>
      <c r="U6" s="91"/>
      <c r="V6" s="92" t="s">
        <v>22</v>
      </c>
      <c r="W6" s="8"/>
      <c r="X6" s="8"/>
      <c r="Y6" s="8"/>
      <c r="Z6" s="8"/>
      <c r="AA6" s="8"/>
    </row>
    <row r="7" spans="1:27" ht="33.75" customHeight="1" x14ac:dyDescent="0.2">
      <c r="A7" s="311" t="s">
        <v>163</v>
      </c>
      <c r="B7" s="314" t="s">
        <v>223</v>
      </c>
      <c r="C7" s="314"/>
      <c r="D7" s="314"/>
      <c r="E7" s="314" t="s">
        <v>227</v>
      </c>
      <c r="F7" s="366"/>
      <c r="G7" s="367"/>
      <c r="H7" s="314" t="s">
        <v>159</v>
      </c>
      <c r="I7" s="366"/>
      <c r="J7" s="367"/>
      <c r="K7" s="314" t="s">
        <v>207</v>
      </c>
      <c r="L7" s="366"/>
      <c r="M7" s="367"/>
      <c r="N7" s="314" t="s">
        <v>269</v>
      </c>
      <c r="O7" s="314"/>
      <c r="P7" s="314"/>
      <c r="Q7" s="154" t="s">
        <v>89</v>
      </c>
      <c r="R7" s="154" t="s">
        <v>173</v>
      </c>
      <c r="S7" s="314" t="s">
        <v>208</v>
      </c>
      <c r="T7" s="314"/>
      <c r="U7" s="315"/>
      <c r="V7" s="92" t="s">
        <v>22</v>
      </c>
    </row>
    <row r="8" spans="1:27" ht="28.5" x14ac:dyDescent="0.2">
      <c r="A8" s="312"/>
      <c r="B8" s="11" t="s">
        <v>4</v>
      </c>
      <c r="C8" s="149" t="s">
        <v>157</v>
      </c>
      <c r="D8" s="11" t="s">
        <v>5</v>
      </c>
      <c r="E8" s="11" t="s">
        <v>4</v>
      </c>
      <c r="F8" s="149" t="s">
        <v>157</v>
      </c>
      <c r="G8" s="11" t="s">
        <v>5</v>
      </c>
      <c r="H8" s="11" t="s">
        <v>4</v>
      </c>
      <c r="I8" s="149" t="s">
        <v>157</v>
      </c>
      <c r="J8" s="11" t="s">
        <v>5</v>
      </c>
      <c r="K8" s="11" t="s">
        <v>4</v>
      </c>
      <c r="L8" s="149" t="s">
        <v>157</v>
      </c>
      <c r="M8" s="11" t="s">
        <v>5</v>
      </c>
      <c r="N8" s="11" t="s">
        <v>4</v>
      </c>
      <c r="O8" s="11" t="s">
        <v>157</v>
      </c>
      <c r="P8" s="11" t="s">
        <v>5</v>
      </c>
      <c r="Q8" s="22" t="s">
        <v>5</v>
      </c>
      <c r="R8" s="11" t="s">
        <v>5</v>
      </c>
      <c r="S8" s="11" t="s">
        <v>4</v>
      </c>
      <c r="T8" s="11" t="s">
        <v>157</v>
      </c>
      <c r="U8" s="12" t="s">
        <v>5</v>
      </c>
      <c r="V8" s="92" t="s">
        <v>22</v>
      </c>
    </row>
    <row r="9" spans="1:27" x14ac:dyDescent="0.2">
      <c r="A9" s="275" t="s">
        <v>275</v>
      </c>
      <c r="B9" s="176">
        <f>+'B. Summ of Req. by DU'!B9</f>
        <v>537</v>
      </c>
      <c r="C9" s="176">
        <f>+'B. Summ of Req. by DU'!C9</f>
        <v>526</v>
      </c>
      <c r="D9" s="176">
        <f>+'B. Summ of Req.'!D8+'B. Summ of Req.'!D9</f>
        <v>107234</v>
      </c>
      <c r="E9" s="176">
        <v>0</v>
      </c>
      <c r="F9" s="176">
        <v>0</v>
      </c>
      <c r="G9" s="176">
        <v>0</v>
      </c>
      <c r="H9" s="176">
        <v>0</v>
      </c>
      <c r="I9" s="176">
        <v>0</v>
      </c>
      <c r="J9" s="176"/>
      <c r="K9" s="176">
        <v>0</v>
      </c>
      <c r="L9" s="176">
        <v>0</v>
      </c>
      <c r="M9" s="176">
        <f>+'B. Summ of Req.'!D10</f>
        <v>-5398</v>
      </c>
      <c r="N9" s="176">
        <v>0</v>
      </c>
      <c r="O9" s="176">
        <v>0</v>
      </c>
      <c r="P9" s="176">
        <v>5400</v>
      </c>
      <c r="Q9" s="176">
        <v>2004</v>
      </c>
      <c r="R9" s="176">
        <v>0</v>
      </c>
      <c r="S9" s="176">
        <f t="shared" ref="S9:T9" si="0">B9+N9</f>
        <v>537</v>
      </c>
      <c r="T9" s="176">
        <f t="shared" si="0"/>
        <v>526</v>
      </c>
      <c r="U9" s="177">
        <f>D9+P9+Q9+R9+J9+M9+G9</f>
        <v>109240</v>
      </c>
      <c r="V9" s="92" t="s">
        <v>22</v>
      </c>
    </row>
    <row r="10" spans="1:27" ht="15" x14ac:dyDescent="0.25">
      <c r="A10" s="13" t="s">
        <v>160</v>
      </c>
      <c r="B10" s="179">
        <f t="shared" ref="B10:U10" si="1">SUM(B9:B9)</f>
        <v>537</v>
      </c>
      <c r="C10" s="179">
        <f t="shared" si="1"/>
        <v>526</v>
      </c>
      <c r="D10" s="179">
        <f t="shared" si="1"/>
        <v>107234</v>
      </c>
      <c r="E10" s="179">
        <f t="shared" si="1"/>
        <v>0</v>
      </c>
      <c r="F10" s="179">
        <f t="shared" si="1"/>
        <v>0</v>
      </c>
      <c r="G10" s="179">
        <f t="shared" si="1"/>
        <v>0</v>
      </c>
      <c r="H10" s="179">
        <f t="shared" si="1"/>
        <v>0</v>
      </c>
      <c r="I10" s="179">
        <f t="shared" si="1"/>
        <v>0</v>
      </c>
      <c r="J10" s="179">
        <f t="shared" si="1"/>
        <v>0</v>
      </c>
      <c r="K10" s="179">
        <f t="shared" si="1"/>
        <v>0</v>
      </c>
      <c r="L10" s="179">
        <f t="shared" si="1"/>
        <v>0</v>
      </c>
      <c r="M10" s="179">
        <f t="shared" si="1"/>
        <v>-5398</v>
      </c>
      <c r="N10" s="179">
        <f t="shared" si="1"/>
        <v>0</v>
      </c>
      <c r="O10" s="179">
        <f t="shared" si="1"/>
        <v>0</v>
      </c>
      <c r="P10" s="179">
        <f t="shared" si="1"/>
        <v>5400</v>
      </c>
      <c r="Q10" s="179">
        <f t="shared" si="1"/>
        <v>2004</v>
      </c>
      <c r="R10" s="179">
        <f t="shared" si="1"/>
        <v>0</v>
      </c>
      <c r="S10" s="179">
        <f t="shared" si="1"/>
        <v>537</v>
      </c>
      <c r="T10" s="179">
        <f t="shared" si="1"/>
        <v>526</v>
      </c>
      <c r="U10" s="180">
        <f t="shared" si="1"/>
        <v>109240</v>
      </c>
      <c r="V10" s="92" t="s">
        <v>22</v>
      </c>
    </row>
    <row r="11" spans="1:27" x14ac:dyDescent="0.2">
      <c r="A11" s="135" t="s">
        <v>30</v>
      </c>
      <c r="B11" s="186"/>
      <c r="C11" s="186">
        <f>+'B. Summ of Req. by DU'!C13</f>
        <v>100</v>
      </c>
      <c r="D11" s="186"/>
      <c r="E11" s="186"/>
      <c r="F11" s="186">
        <v>0</v>
      </c>
      <c r="G11" s="186"/>
      <c r="H11" s="186"/>
      <c r="I11" s="186">
        <v>0</v>
      </c>
      <c r="J11" s="186"/>
      <c r="K11" s="186"/>
      <c r="L11" s="186">
        <v>0</v>
      </c>
      <c r="M11" s="186"/>
      <c r="N11" s="186"/>
      <c r="O11" s="186">
        <v>0</v>
      </c>
      <c r="P11" s="186"/>
      <c r="Q11" s="186"/>
      <c r="R11" s="186"/>
      <c r="S11" s="186"/>
      <c r="T11" s="186">
        <f>C11+O11+I11</f>
        <v>100</v>
      </c>
      <c r="U11" s="187"/>
      <c r="V11" s="92" t="s">
        <v>22</v>
      </c>
    </row>
    <row r="12" spans="1:27" x14ac:dyDescent="0.2">
      <c r="A12" s="150" t="s">
        <v>161</v>
      </c>
      <c r="B12" s="32"/>
      <c r="C12" s="32">
        <f>C10+C11</f>
        <v>626</v>
      </c>
      <c r="D12" s="32"/>
      <c r="E12" s="32"/>
      <c r="F12" s="32">
        <f>F10+F11</f>
        <v>0</v>
      </c>
      <c r="G12" s="32"/>
      <c r="H12" s="32"/>
      <c r="I12" s="32">
        <f>I10+I11</f>
        <v>0</v>
      </c>
      <c r="J12" s="32"/>
      <c r="K12" s="32"/>
      <c r="L12" s="32">
        <f>L10+L11</f>
        <v>0</v>
      </c>
      <c r="M12" s="32"/>
      <c r="N12" s="32"/>
      <c r="O12" s="32">
        <f>O10+O11</f>
        <v>0</v>
      </c>
      <c r="P12" s="32"/>
      <c r="Q12" s="32"/>
      <c r="R12" s="32"/>
      <c r="S12" s="32"/>
      <c r="T12" s="186">
        <f>T10+T11</f>
        <v>626</v>
      </c>
      <c r="U12" s="178"/>
      <c r="V12" s="92" t="s">
        <v>22</v>
      </c>
    </row>
    <row r="13" spans="1:27" x14ac:dyDescent="0.2">
      <c r="A13" s="17"/>
      <c r="B13" s="32"/>
      <c r="C13" s="32"/>
      <c r="D13" s="32"/>
      <c r="E13" s="32"/>
      <c r="F13" s="32"/>
      <c r="G13" s="32"/>
      <c r="H13" s="32"/>
      <c r="I13" s="32"/>
      <c r="J13" s="32"/>
      <c r="K13" s="32"/>
      <c r="L13" s="32"/>
      <c r="M13" s="32"/>
      <c r="N13" s="32"/>
      <c r="O13" s="32"/>
      <c r="P13" s="32"/>
      <c r="Q13" s="32"/>
      <c r="R13" s="32"/>
      <c r="S13" s="32"/>
      <c r="T13" s="32"/>
      <c r="U13" s="178"/>
      <c r="V13" s="92" t="s">
        <v>22</v>
      </c>
    </row>
    <row r="14" spans="1:27" x14ac:dyDescent="0.2">
      <c r="A14" s="17" t="s">
        <v>31</v>
      </c>
      <c r="B14" s="32"/>
      <c r="C14" s="32"/>
      <c r="D14" s="32"/>
      <c r="E14" s="32"/>
      <c r="F14" s="32"/>
      <c r="G14" s="32"/>
      <c r="H14" s="32"/>
      <c r="I14" s="32"/>
      <c r="J14" s="32"/>
      <c r="K14" s="32"/>
      <c r="L14" s="32"/>
      <c r="M14" s="32"/>
      <c r="N14" s="32"/>
      <c r="O14" s="32"/>
      <c r="P14" s="32"/>
      <c r="Q14" s="32"/>
      <c r="R14" s="32"/>
      <c r="S14" s="32"/>
      <c r="T14" s="32"/>
      <c r="U14" s="178"/>
      <c r="V14" s="92" t="s">
        <v>22</v>
      </c>
    </row>
    <row r="15" spans="1:27" x14ac:dyDescent="0.2">
      <c r="A15" s="18" t="s">
        <v>32</v>
      </c>
      <c r="B15" s="32"/>
      <c r="C15" s="32">
        <v>0</v>
      </c>
      <c r="D15" s="32"/>
      <c r="E15" s="32"/>
      <c r="F15" s="32">
        <v>0</v>
      </c>
      <c r="G15" s="32"/>
      <c r="H15" s="32"/>
      <c r="I15" s="32">
        <v>0</v>
      </c>
      <c r="J15" s="32"/>
      <c r="K15" s="32"/>
      <c r="L15" s="32">
        <v>0</v>
      </c>
      <c r="M15" s="32"/>
      <c r="N15" s="32"/>
      <c r="O15" s="32">
        <v>0</v>
      </c>
      <c r="P15" s="32"/>
      <c r="Q15" s="32"/>
      <c r="R15" s="32"/>
      <c r="S15" s="32"/>
      <c r="T15" s="32">
        <f>C15+O15+I15</f>
        <v>0</v>
      </c>
      <c r="U15" s="178"/>
      <c r="V15" s="92" t="s">
        <v>22</v>
      </c>
    </row>
    <row r="16" spans="1:27" x14ac:dyDescent="0.2">
      <c r="A16" s="19" t="s">
        <v>33</v>
      </c>
      <c r="B16" s="188"/>
      <c r="C16" s="188">
        <v>0</v>
      </c>
      <c r="D16" s="188"/>
      <c r="E16" s="188"/>
      <c r="F16" s="188">
        <v>0</v>
      </c>
      <c r="G16" s="188"/>
      <c r="H16" s="188"/>
      <c r="I16" s="188">
        <v>0</v>
      </c>
      <c r="J16" s="188"/>
      <c r="K16" s="188"/>
      <c r="L16" s="188">
        <v>0</v>
      </c>
      <c r="M16" s="188"/>
      <c r="N16" s="188"/>
      <c r="O16" s="188">
        <v>0</v>
      </c>
      <c r="P16" s="188"/>
      <c r="Q16" s="188"/>
      <c r="R16" s="188"/>
      <c r="S16" s="188"/>
      <c r="T16" s="32">
        <f>C16+O16+I15</f>
        <v>0</v>
      </c>
      <c r="U16" s="189"/>
      <c r="V16" s="92" t="s">
        <v>22</v>
      </c>
    </row>
    <row r="17" spans="1:22" ht="15" thickBot="1" x14ac:dyDescent="0.25">
      <c r="A17" s="151" t="s">
        <v>162</v>
      </c>
      <c r="B17" s="190"/>
      <c r="C17" s="190">
        <f>C12+C15+C16</f>
        <v>626</v>
      </c>
      <c r="D17" s="190"/>
      <c r="E17" s="190"/>
      <c r="F17" s="190">
        <f>F12+F15+F16</f>
        <v>0</v>
      </c>
      <c r="G17" s="190"/>
      <c r="H17" s="190"/>
      <c r="I17" s="190">
        <f>I12+I15+I16</f>
        <v>0</v>
      </c>
      <c r="J17" s="190"/>
      <c r="K17" s="190"/>
      <c r="L17" s="190">
        <f>L12+L15+L16</f>
        <v>0</v>
      </c>
      <c r="M17" s="190"/>
      <c r="N17" s="190"/>
      <c r="O17" s="190">
        <f>O12+O15+O16</f>
        <v>0</v>
      </c>
      <c r="P17" s="190"/>
      <c r="Q17" s="190"/>
      <c r="R17" s="190"/>
      <c r="S17" s="190"/>
      <c r="T17" s="190">
        <f>SUM(T12,T15:T16)</f>
        <v>626</v>
      </c>
      <c r="U17" s="191"/>
      <c r="V17" s="92" t="s">
        <v>22</v>
      </c>
    </row>
    <row r="18" spans="1:22" ht="15" x14ac:dyDescent="0.25">
      <c r="A18" s="264" t="s">
        <v>224</v>
      </c>
      <c r="B18" s="263"/>
      <c r="C18" s="263"/>
      <c r="D18" s="263"/>
      <c r="E18" s="263"/>
      <c r="F18" s="263"/>
      <c r="G18" s="263"/>
      <c r="H18" s="263"/>
      <c r="I18" s="263"/>
      <c r="J18" s="263"/>
      <c r="K18" s="263"/>
      <c r="L18" s="263"/>
      <c r="M18" s="263"/>
      <c r="N18" s="263"/>
      <c r="O18" s="263"/>
      <c r="P18" s="263"/>
      <c r="Q18" s="263"/>
      <c r="R18" s="263"/>
      <c r="S18" s="263"/>
      <c r="T18" s="263"/>
      <c r="U18" s="263"/>
      <c r="V18" s="92" t="s">
        <v>22</v>
      </c>
    </row>
    <row r="19" spans="1:22" x14ac:dyDescent="0.2">
      <c r="A19" s="368" t="s">
        <v>228</v>
      </c>
      <c r="B19" s="368"/>
      <c r="C19" s="368"/>
      <c r="D19" s="368"/>
      <c r="E19" s="368"/>
      <c r="F19" s="368"/>
      <c r="G19" s="368"/>
      <c r="H19" s="368"/>
      <c r="I19" s="368"/>
      <c r="J19" s="368"/>
      <c r="K19" s="368"/>
      <c r="L19" s="368"/>
      <c r="M19" s="368"/>
      <c r="N19" s="368"/>
      <c r="O19" s="368"/>
      <c r="P19" s="368"/>
      <c r="Q19" s="368"/>
      <c r="R19" s="368"/>
      <c r="S19" s="368"/>
      <c r="T19" s="368"/>
      <c r="U19" s="368"/>
      <c r="V19" s="92" t="s">
        <v>22</v>
      </c>
    </row>
    <row r="20" spans="1:22" x14ac:dyDescent="0.2">
      <c r="A20" s="214"/>
      <c r="V20" s="92" t="s">
        <v>22</v>
      </c>
    </row>
    <row r="21" spans="1:22" ht="15" x14ac:dyDescent="0.25">
      <c r="A21" s="5" t="s">
        <v>88</v>
      </c>
      <c r="V21" s="92" t="s">
        <v>22</v>
      </c>
    </row>
    <row r="22" spans="1:22" x14ac:dyDescent="0.2">
      <c r="A22" s="370" t="s">
        <v>270</v>
      </c>
      <c r="B22" s="371"/>
      <c r="C22" s="371"/>
      <c r="D22" s="371"/>
      <c r="E22" s="371"/>
      <c r="F22" s="371"/>
      <c r="G22" s="371"/>
      <c r="H22" s="371"/>
      <c r="I22" s="371"/>
      <c r="J22" s="371"/>
      <c r="K22" s="371"/>
      <c r="L22" s="371"/>
      <c r="M22" s="371"/>
      <c r="N22" s="371"/>
      <c r="O22" s="371"/>
      <c r="P22" s="371"/>
      <c r="Q22" s="371"/>
      <c r="R22" s="371"/>
      <c r="S22" s="371"/>
      <c r="T22" s="371"/>
      <c r="U22" s="371"/>
      <c r="V22" s="92" t="s">
        <v>22</v>
      </c>
    </row>
    <row r="23" spans="1:22" x14ac:dyDescent="0.2">
      <c r="A23" s="369"/>
      <c r="B23" s="369"/>
      <c r="C23" s="369"/>
      <c r="D23" s="369"/>
      <c r="E23" s="369"/>
      <c r="F23" s="369"/>
      <c r="G23" s="369"/>
      <c r="H23" s="369"/>
      <c r="I23" s="369"/>
      <c r="J23" s="369"/>
      <c r="K23" s="369"/>
      <c r="L23" s="369"/>
      <c r="M23" s="369"/>
      <c r="N23" s="369"/>
      <c r="O23" s="369"/>
      <c r="P23" s="369"/>
      <c r="Q23" s="369"/>
      <c r="R23" s="369"/>
      <c r="S23" s="369"/>
      <c r="T23" s="369"/>
      <c r="U23" s="369"/>
      <c r="V23" s="92" t="s">
        <v>22</v>
      </c>
    </row>
    <row r="24" spans="1:22" ht="15" x14ac:dyDescent="0.25">
      <c r="A24" s="5" t="s">
        <v>185</v>
      </c>
      <c r="V24" s="92" t="s">
        <v>22</v>
      </c>
    </row>
    <row r="25" spans="1:22" x14ac:dyDescent="0.2">
      <c r="A25" s="370" t="s">
        <v>271</v>
      </c>
      <c r="B25" s="371"/>
      <c r="C25" s="371"/>
      <c r="D25" s="371"/>
      <c r="E25" s="371"/>
      <c r="F25" s="371"/>
      <c r="G25" s="371"/>
      <c r="H25" s="371"/>
      <c r="I25" s="371"/>
      <c r="J25" s="371"/>
      <c r="K25" s="371"/>
      <c r="L25" s="371"/>
      <c r="M25" s="371"/>
      <c r="N25" s="371"/>
      <c r="O25" s="371"/>
      <c r="P25" s="371"/>
      <c r="Q25" s="371"/>
      <c r="R25" s="371"/>
      <c r="S25" s="371"/>
      <c r="T25" s="371"/>
      <c r="U25" s="371"/>
      <c r="V25" s="92" t="s">
        <v>22</v>
      </c>
    </row>
    <row r="26" spans="1:22" x14ac:dyDescent="0.2">
      <c r="A26" s="369"/>
      <c r="B26" s="369"/>
      <c r="C26" s="369"/>
      <c r="D26" s="369"/>
      <c r="E26" s="369"/>
      <c r="F26" s="369"/>
      <c r="G26" s="369"/>
      <c r="H26" s="369"/>
      <c r="I26" s="369"/>
      <c r="J26" s="369"/>
      <c r="K26" s="369"/>
      <c r="L26" s="369"/>
      <c r="M26" s="369"/>
      <c r="N26" s="369"/>
      <c r="O26" s="369"/>
      <c r="P26" s="369"/>
      <c r="Q26" s="369"/>
      <c r="R26" s="369"/>
      <c r="S26" s="369"/>
      <c r="T26" s="369"/>
      <c r="U26" s="369"/>
      <c r="V26" s="92" t="s">
        <v>22</v>
      </c>
    </row>
    <row r="27" spans="1:22" ht="15" hidden="1" x14ac:dyDescent="0.25">
      <c r="A27" s="5" t="s">
        <v>186</v>
      </c>
      <c r="V27" s="92" t="s">
        <v>22</v>
      </c>
    </row>
    <row r="28" spans="1:22" hidden="1" x14ac:dyDescent="0.2">
      <c r="A28" s="369"/>
      <c r="B28" s="369"/>
      <c r="C28" s="369"/>
      <c r="D28" s="369"/>
      <c r="E28" s="369"/>
      <c r="F28" s="369"/>
      <c r="G28" s="369"/>
      <c r="H28" s="369"/>
      <c r="I28" s="369"/>
      <c r="J28" s="369"/>
      <c r="K28" s="369"/>
      <c r="L28" s="369"/>
      <c r="M28" s="369"/>
      <c r="N28" s="369"/>
      <c r="O28" s="369"/>
      <c r="P28" s="369"/>
      <c r="Q28" s="369"/>
      <c r="R28" s="369"/>
      <c r="S28" s="369"/>
      <c r="T28" s="369"/>
      <c r="U28" s="369"/>
      <c r="V28" s="92" t="s">
        <v>22</v>
      </c>
    </row>
    <row r="29" spans="1:22" hidden="1" x14ac:dyDescent="0.2">
      <c r="A29" s="369"/>
      <c r="B29" s="369"/>
      <c r="C29" s="369"/>
      <c r="D29" s="369"/>
      <c r="E29" s="369"/>
      <c r="F29" s="369"/>
      <c r="G29" s="369"/>
      <c r="H29" s="369"/>
      <c r="I29" s="369"/>
      <c r="J29" s="369"/>
      <c r="K29" s="369"/>
      <c r="L29" s="369"/>
      <c r="M29" s="369"/>
      <c r="N29" s="369"/>
      <c r="O29" s="369"/>
      <c r="P29" s="369"/>
      <c r="Q29" s="369"/>
      <c r="R29" s="369"/>
      <c r="S29" s="369"/>
      <c r="T29" s="369"/>
      <c r="U29" s="369"/>
      <c r="V29" s="92" t="s">
        <v>22</v>
      </c>
    </row>
    <row r="30" spans="1:22" x14ac:dyDescent="0.2">
      <c r="V30" s="92" t="s">
        <v>22</v>
      </c>
    </row>
    <row r="31" spans="1:22" x14ac:dyDescent="0.2">
      <c r="V31" s="4" t="s">
        <v>23</v>
      </c>
    </row>
  </sheetData>
  <mergeCells count="18">
    <mergeCell ref="A19:U19"/>
    <mergeCell ref="A29:U29"/>
    <mergeCell ref="A22:U22"/>
    <mergeCell ref="A23:U23"/>
    <mergeCell ref="A25:U25"/>
    <mergeCell ref="A26:U26"/>
    <mergeCell ref="A28:U28"/>
    <mergeCell ref="A7:A8"/>
    <mergeCell ref="B7:D7"/>
    <mergeCell ref="N7:P7"/>
    <mergeCell ref="S7:U7"/>
    <mergeCell ref="A1:U1"/>
    <mergeCell ref="A2:U2"/>
    <mergeCell ref="A3:U3"/>
    <mergeCell ref="A4:U4"/>
    <mergeCell ref="H7:J7"/>
    <mergeCell ref="K7:M7"/>
    <mergeCell ref="E7:G7"/>
  </mergeCells>
  <printOptions horizontalCentered="1"/>
  <pageMargins left="0.7" right="0.7" top="0.64" bottom="0.61" header="0.3" footer="0.3"/>
  <pageSetup scale="61" fitToHeight="0" orientation="landscape" r:id="rId1"/>
  <headerFooter>
    <oddHeader>&amp;L&amp;"Arial,Bold"&amp;12F. Crosswalk of 2013 Availability</oddHeader>
    <oddFooter>&amp;C&amp;"Arial,Regular"Exhibit F - Crosswalk of 2013 Availability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R31"/>
  <sheetViews>
    <sheetView view="pageBreakPreview" zoomScale="80" zoomScaleNormal="100" zoomScaleSheetLayoutView="80" workbookViewId="0">
      <selection activeCell="C10" sqref="C10"/>
    </sheetView>
  </sheetViews>
  <sheetFormatPr defaultColWidth="9.140625" defaultRowHeight="14.25" x14ac:dyDescent="0.2"/>
  <cols>
    <col min="1" max="1" width="43.7109375" style="9" bestFit="1" customWidth="1"/>
    <col min="2" max="3" width="8.28515625" style="9" customWidth="1"/>
    <col min="4" max="4" width="12.7109375" style="9" customWidth="1"/>
    <col min="5" max="5" width="15" style="9" customWidth="1"/>
    <col min="6" max="6" width="8.28515625" style="9" customWidth="1"/>
    <col min="7" max="7" width="9.85546875" style="9" customWidth="1"/>
    <col min="8" max="10" width="12.7109375" style="9" customWidth="1"/>
    <col min="11" max="11" width="8.28515625" style="9" customWidth="1"/>
    <col min="12" max="12" width="9.85546875" style="9" customWidth="1"/>
    <col min="13" max="13" width="12.7109375" style="9" customWidth="1"/>
    <col min="14" max="14" width="8.28515625" style="9" customWidth="1"/>
    <col min="15" max="15" width="12.7109375" style="9" customWidth="1"/>
    <col min="16" max="17" width="8.28515625" style="9" customWidth="1"/>
    <col min="18" max="18" width="12.7109375" style="9" customWidth="1"/>
    <col min="19" max="16384" width="9.140625" style="9"/>
  </cols>
  <sheetData>
    <row r="1" spans="1:18" ht="18" x14ac:dyDescent="0.25">
      <c r="A1" s="303" t="s">
        <v>209</v>
      </c>
      <c r="B1" s="303"/>
      <c r="C1" s="303"/>
      <c r="D1" s="303"/>
      <c r="E1" s="303"/>
      <c r="F1" s="303"/>
      <c r="G1" s="303"/>
      <c r="H1" s="303"/>
      <c r="I1" s="303"/>
      <c r="J1" s="303"/>
      <c r="K1" s="303"/>
      <c r="L1" s="303"/>
      <c r="M1" s="92" t="s">
        <v>22</v>
      </c>
      <c r="N1" s="6"/>
      <c r="O1" s="6"/>
      <c r="P1" s="6"/>
      <c r="Q1" s="6"/>
      <c r="R1" s="6"/>
    </row>
    <row r="2" spans="1:18" ht="15" x14ac:dyDescent="0.2">
      <c r="A2" s="304" t="str">
        <f>+'B. Summ of Req.'!A2:D2</f>
        <v>Environment and Natural Resources Division</v>
      </c>
      <c r="B2" s="304"/>
      <c r="C2" s="304"/>
      <c r="D2" s="304"/>
      <c r="E2" s="304"/>
      <c r="F2" s="304"/>
      <c r="G2" s="304"/>
      <c r="H2" s="304"/>
      <c r="I2" s="304"/>
      <c r="J2" s="304"/>
      <c r="K2" s="304"/>
      <c r="L2" s="304"/>
      <c r="M2" s="92" t="s">
        <v>22</v>
      </c>
      <c r="N2" s="7"/>
      <c r="O2" s="7"/>
      <c r="P2" s="7"/>
      <c r="Q2" s="7"/>
      <c r="R2" s="7"/>
    </row>
    <row r="3" spans="1:18" x14ac:dyDescent="0.2">
      <c r="A3" s="313" t="s">
        <v>2</v>
      </c>
      <c r="B3" s="313"/>
      <c r="C3" s="313"/>
      <c r="D3" s="313"/>
      <c r="E3" s="313"/>
      <c r="F3" s="313"/>
      <c r="G3" s="313"/>
      <c r="H3" s="313"/>
      <c r="I3" s="313"/>
      <c r="J3" s="313"/>
      <c r="K3" s="313"/>
      <c r="L3" s="313"/>
      <c r="M3" s="92" t="s">
        <v>22</v>
      </c>
      <c r="N3" s="10"/>
      <c r="O3" s="10"/>
      <c r="P3" s="10"/>
      <c r="Q3" s="10"/>
      <c r="R3" s="10"/>
    </row>
    <row r="4" spans="1:18" x14ac:dyDescent="0.2">
      <c r="A4" s="310" t="s">
        <v>3</v>
      </c>
      <c r="B4" s="310"/>
      <c r="C4" s="310"/>
      <c r="D4" s="310"/>
      <c r="E4" s="310"/>
      <c r="F4" s="310"/>
      <c r="G4" s="310"/>
      <c r="H4" s="310"/>
      <c r="I4" s="310"/>
      <c r="J4" s="310"/>
      <c r="K4" s="310"/>
      <c r="L4" s="310"/>
      <c r="M4" s="92" t="s">
        <v>22</v>
      </c>
      <c r="N4" s="8"/>
      <c r="O4" s="8"/>
      <c r="P4" s="8"/>
      <c r="Q4" s="8"/>
      <c r="R4" s="8"/>
    </row>
    <row r="5" spans="1:18" x14ac:dyDescent="0.2">
      <c r="A5" s="8"/>
      <c r="B5" s="8"/>
      <c r="C5" s="8"/>
      <c r="D5" s="8"/>
      <c r="E5" s="8"/>
      <c r="F5" s="8"/>
      <c r="G5" s="8"/>
      <c r="H5" s="8"/>
      <c r="I5" s="8"/>
      <c r="J5" s="8"/>
      <c r="K5" s="8"/>
      <c r="L5" s="8"/>
      <c r="M5" s="92" t="s">
        <v>22</v>
      </c>
      <c r="N5" s="8"/>
      <c r="O5" s="8"/>
      <c r="P5" s="8"/>
      <c r="Q5" s="8"/>
      <c r="R5" s="8"/>
    </row>
    <row r="6" spans="1:18" ht="15" thickBot="1" x14ac:dyDescent="0.25">
      <c r="A6" s="91"/>
      <c r="B6" s="91"/>
      <c r="C6" s="91"/>
      <c r="D6" s="91"/>
      <c r="E6" s="91"/>
      <c r="F6" s="91"/>
      <c r="G6" s="91"/>
      <c r="H6" s="91"/>
      <c r="I6" s="91"/>
      <c r="J6" s="91"/>
      <c r="K6" s="91"/>
      <c r="L6" s="91"/>
      <c r="M6" s="92" t="s">
        <v>22</v>
      </c>
      <c r="N6" s="8"/>
      <c r="O6" s="8"/>
      <c r="P6" s="8"/>
      <c r="Q6" s="8"/>
      <c r="R6" s="8"/>
    </row>
    <row r="7" spans="1:18" ht="47.25" customHeight="1" x14ac:dyDescent="0.2">
      <c r="A7" s="311" t="s">
        <v>163</v>
      </c>
      <c r="B7" s="314" t="s">
        <v>237</v>
      </c>
      <c r="C7" s="314"/>
      <c r="D7" s="314"/>
      <c r="E7" s="314" t="s">
        <v>88</v>
      </c>
      <c r="F7" s="314"/>
      <c r="G7" s="314"/>
      <c r="H7" s="154" t="s">
        <v>89</v>
      </c>
      <c r="I7" s="134" t="s">
        <v>173</v>
      </c>
      <c r="J7" s="314" t="s">
        <v>210</v>
      </c>
      <c r="K7" s="314"/>
      <c r="L7" s="315"/>
      <c r="M7" s="92" t="s">
        <v>22</v>
      </c>
    </row>
    <row r="8" spans="1:18" ht="28.5" x14ac:dyDescent="0.2">
      <c r="A8" s="312"/>
      <c r="B8" s="11" t="s">
        <v>4</v>
      </c>
      <c r="C8" s="22" t="s">
        <v>158</v>
      </c>
      <c r="D8" s="11" t="s">
        <v>5</v>
      </c>
      <c r="E8" s="11" t="s">
        <v>4</v>
      </c>
      <c r="F8" s="11" t="s">
        <v>158</v>
      </c>
      <c r="G8" s="11" t="s">
        <v>5</v>
      </c>
      <c r="H8" s="22" t="s">
        <v>5</v>
      </c>
      <c r="I8" s="11" t="s">
        <v>5</v>
      </c>
      <c r="J8" s="11" t="s">
        <v>4</v>
      </c>
      <c r="K8" s="11" t="s">
        <v>158</v>
      </c>
      <c r="L8" s="12" t="s">
        <v>5</v>
      </c>
      <c r="M8" s="92" t="s">
        <v>22</v>
      </c>
    </row>
    <row r="9" spans="1:18" x14ac:dyDescent="0.2">
      <c r="A9" s="275" t="str">
        <f>+'F. 2013 Crosswalk'!A9</f>
        <v>Land, natural resources and Indian matters</v>
      </c>
      <c r="B9" s="176">
        <v>537</v>
      </c>
      <c r="C9" s="176">
        <v>526</v>
      </c>
      <c r="D9" s="176">
        <v>107643</v>
      </c>
      <c r="E9" s="176">
        <v>0</v>
      </c>
      <c r="F9" s="176">
        <v>0</v>
      </c>
      <c r="G9" s="284"/>
      <c r="H9" s="176">
        <f>+'F. 2013 Crosswalk'!Q9</f>
        <v>2004</v>
      </c>
      <c r="I9" s="176">
        <v>0</v>
      </c>
      <c r="J9" s="176">
        <f t="shared" ref="J9:K9" si="0">B9+E9</f>
        <v>537</v>
      </c>
      <c r="K9" s="176">
        <f t="shared" si="0"/>
        <v>526</v>
      </c>
      <c r="L9" s="177">
        <f t="shared" ref="L9:L12" si="1">D9+G9+H9+I9</f>
        <v>109647</v>
      </c>
      <c r="M9" s="92" t="s">
        <v>22</v>
      </c>
    </row>
    <row r="10" spans="1:18" ht="15" x14ac:dyDescent="0.25">
      <c r="A10" s="13" t="s">
        <v>160</v>
      </c>
      <c r="B10" s="179">
        <f t="shared" ref="B10:K10" si="2">SUM(B9:B9)</f>
        <v>537</v>
      </c>
      <c r="C10" s="179">
        <f t="shared" si="2"/>
        <v>526</v>
      </c>
      <c r="D10" s="179">
        <f t="shared" si="2"/>
        <v>107643</v>
      </c>
      <c r="E10" s="179">
        <f t="shared" si="2"/>
        <v>0</v>
      </c>
      <c r="F10" s="179">
        <f t="shared" si="2"/>
        <v>0</v>
      </c>
      <c r="G10" s="179">
        <f t="shared" si="2"/>
        <v>0</v>
      </c>
      <c r="H10" s="179">
        <f t="shared" si="2"/>
        <v>2004</v>
      </c>
      <c r="I10" s="179">
        <f t="shared" si="2"/>
        <v>0</v>
      </c>
      <c r="J10" s="179">
        <f t="shared" si="2"/>
        <v>537</v>
      </c>
      <c r="K10" s="179">
        <f t="shared" si="2"/>
        <v>526</v>
      </c>
      <c r="L10" s="180">
        <f t="shared" si="1"/>
        <v>109647</v>
      </c>
      <c r="M10" s="92" t="s">
        <v>22</v>
      </c>
    </row>
    <row r="11" spans="1:18" x14ac:dyDescent="0.2">
      <c r="A11" s="162" t="s">
        <v>159</v>
      </c>
      <c r="B11" s="176"/>
      <c r="C11" s="176"/>
      <c r="D11" s="176">
        <v>0</v>
      </c>
      <c r="E11" s="176"/>
      <c r="F11" s="176"/>
      <c r="G11" s="176"/>
      <c r="H11" s="176"/>
      <c r="I11" s="176"/>
      <c r="J11" s="176"/>
      <c r="K11" s="176"/>
      <c r="L11" s="177">
        <f t="shared" si="1"/>
        <v>0</v>
      </c>
      <c r="M11" s="92" t="s">
        <v>22</v>
      </c>
    </row>
    <row r="12" spans="1:18" x14ac:dyDescent="0.2">
      <c r="A12" s="163" t="s">
        <v>183</v>
      </c>
      <c r="B12" s="192"/>
      <c r="C12" s="192"/>
      <c r="D12" s="192">
        <f>SUM(D10:D11)</f>
        <v>107643</v>
      </c>
      <c r="E12" s="192"/>
      <c r="F12" s="192"/>
      <c r="G12" s="192"/>
      <c r="H12" s="192">
        <f>+H10</f>
        <v>2004</v>
      </c>
      <c r="I12" s="192"/>
      <c r="J12" s="192"/>
      <c r="K12" s="192"/>
      <c r="L12" s="193">
        <f t="shared" si="1"/>
        <v>109647</v>
      </c>
      <c r="M12" s="92" t="s">
        <v>22</v>
      </c>
    </row>
    <row r="13" spans="1:18" x14ac:dyDescent="0.2">
      <c r="A13" s="135" t="s">
        <v>30</v>
      </c>
      <c r="B13" s="186"/>
      <c r="C13" s="186">
        <f>+'B. Summ of Req. by DU'!F13</f>
        <v>115</v>
      </c>
      <c r="D13" s="186"/>
      <c r="E13" s="186"/>
      <c r="F13" s="186">
        <v>0</v>
      </c>
      <c r="G13" s="186"/>
      <c r="H13" s="186"/>
      <c r="I13" s="186"/>
      <c r="J13" s="186"/>
      <c r="K13" s="186">
        <f>C13+F13</f>
        <v>115</v>
      </c>
      <c r="L13" s="187"/>
      <c r="M13" s="92" t="s">
        <v>22</v>
      </c>
    </row>
    <row r="14" spans="1:18" x14ac:dyDescent="0.2">
      <c r="A14" s="150" t="s">
        <v>161</v>
      </c>
      <c r="B14" s="32"/>
      <c r="C14" s="32">
        <f>C10+C13</f>
        <v>641</v>
      </c>
      <c r="D14" s="32"/>
      <c r="E14" s="32"/>
      <c r="F14" s="32">
        <f>F10+F13</f>
        <v>0</v>
      </c>
      <c r="G14" s="32"/>
      <c r="H14" s="32"/>
      <c r="I14" s="32"/>
      <c r="J14" s="32"/>
      <c r="K14" s="32">
        <f>K10+K13</f>
        <v>641</v>
      </c>
      <c r="L14" s="178"/>
      <c r="M14" s="92" t="s">
        <v>22</v>
      </c>
    </row>
    <row r="15" spans="1:18" x14ac:dyDescent="0.2">
      <c r="A15" s="17"/>
      <c r="B15" s="32"/>
      <c r="C15" s="32"/>
      <c r="D15" s="32"/>
      <c r="E15" s="32"/>
      <c r="F15" s="32"/>
      <c r="G15" s="32"/>
      <c r="H15" s="32"/>
      <c r="I15" s="32"/>
      <c r="J15" s="32"/>
      <c r="K15" s="32"/>
      <c r="L15" s="178"/>
      <c r="M15" s="92" t="s">
        <v>22</v>
      </c>
    </row>
    <row r="16" spans="1:18" x14ac:dyDescent="0.2">
      <c r="A16" s="17" t="s">
        <v>31</v>
      </c>
      <c r="B16" s="32"/>
      <c r="C16" s="32"/>
      <c r="D16" s="32"/>
      <c r="E16" s="32"/>
      <c r="F16" s="32"/>
      <c r="G16" s="32"/>
      <c r="H16" s="32"/>
      <c r="I16" s="32"/>
      <c r="J16" s="32"/>
      <c r="K16" s="32"/>
      <c r="L16" s="178"/>
      <c r="M16" s="92" t="s">
        <v>22</v>
      </c>
    </row>
    <row r="17" spans="1:13" x14ac:dyDescent="0.2">
      <c r="A17" s="18" t="s">
        <v>32</v>
      </c>
      <c r="B17" s="32"/>
      <c r="C17" s="32">
        <v>0</v>
      </c>
      <c r="D17" s="32"/>
      <c r="E17" s="32"/>
      <c r="F17" s="32">
        <v>0</v>
      </c>
      <c r="G17" s="32"/>
      <c r="H17" s="32"/>
      <c r="I17" s="32"/>
      <c r="J17" s="32"/>
      <c r="K17" s="32">
        <f>C17+F17</f>
        <v>0</v>
      </c>
      <c r="L17" s="178"/>
      <c r="M17" s="92" t="s">
        <v>22</v>
      </c>
    </row>
    <row r="18" spans="1:13" x14ac:dyDescent="0.2">
      <c r="A18" s="19" t="s">
        <v>33</v>
      </c>
      <c r="B18" s="188"/>
      <c r="C18" s="188">
        <v>0</v>
      </c>
      <c r="D18" s="188"/>
      <c r="E18" s="188"/>
      <c r="F18" s="188">
        <v>0</v>
      </c>
      <c r="G18" s="188"/>
      <c r="H18" s="188"/>
      <c r="I18" s="188"/>
      <c r="J18" s="188"/>
      <c r="K18" s="188">
        <f>C18+F18</f>
        <v>0</v>
      </c>
      <c r="L18" s="189"/>
      <c r="M18" s="92" t="s">
        <v>22</v>
      </c>
    </row>
    <row r="19" spans="1:13" ht="15" thickBot="1" x14ac:dyDescent="0.25">
      <c r="A19" s="151" t="s">
        <v>162</v>
      </c>
      <c r="B19" s="190"/>
      <c r="C19" s="190">
        <f>C14+C17+C18</f>
        <v>641</v>
      </c>
      <c r="D19" s="190"/>
      <c r="E19" s="190"/>
      <c r="F19" s="190">
        <f>F14+F17+F18</f>
        <v>0</v>
      </c>
      <c r="G19" s="190"/>
      <c r="H19" s="190"/>
      <c r="I19" s="190"/>
      <c r="J19" s="190"/>
      <c r="K19" s="190">
        <f>SUM(K14,K17:K18)</f>
        <v>641</v>
      </c>
      <c r="L19" s="191"/>
      <c r="M19" s="92" t="s">
        <v>22</v>
      </c>
    </row>
    <row r="20" spans="1:13" x14ac:dyDescent="0.2">
      <c r="M20" s="92" t="s">
        <v>22</v>
      </c>
    </row>
    <row r="21" spans="1:13" hidden="1" x14ac:dyDescent="0.2">
      <c r="M21" s="92" t="s">
        <v>22</v>
      </c>
    </row>
    <row r="22" spans="1:13" ht="15" hidden="1" x14ac:dyDescent="0.25">
      <c r="A22" s="5" t="s">
        <v>88</v>
      </c>
      <c r="M22" s="92" t="s">
        <v>22</v>
      </c>
    </row>
    <row r="23" spans="1:13" hidden="1" x14ac:dyDescent="0.2">
      <c r="A23" s="262"/>
      <c r="B23" s="262"/>
      <c r="C23" s="262"/>
      <c r="D23" s="262"/>
      <c r="E23" s="262"/>
      <c r="F23" s="262"/>
      <c r="G23" s="262"/>
      <c r="H23" s="262"/>
      <c r="I23" s="262"/>
      <c r="J23" s="262"/>
      <c r="K23" s="262"/>
      <c r="L23" s="262"/>
      <c r="M23" s="92" t="s">
        <v>22</v>
      </c>
    </row>
    <row r="24" spans="1:13" hidden="1" x14ac:dyDescent="0.2">
      <c r="A24" s="262"/>
      <c r="B24" s="262"/>
      <c r="C24" s="262"/>
      <c r="D24" s="262"/>
      <c r="E24" s="262"/>
      <c r="F24" s="262"/>
      <c r="G24" s="262"/>
      <c r="H24" s="262"/>
      <c r="I24" s="262"/>
      <c r="J24" s="262"/>
      <c r="K24" s="262"/>
      <c r="L24" s="262"/>
      <c r="M24" s="92" t="s">
        <v>22</v>
      </c>
    </row>
    <row r="25" spans="1:13" ht="15" x14ac:dyDescent="0.25">
      <c r="A25" s="5" t="s">
        <v>185</v>
      </c>
      <c r="M25" s="92" t="s">
        <v>22</v>
      </c>
    </row>
    <row r="26" spans="1:13" ht="28.5" x14ac:dyDescent="0.2">
      <c r="A26" s="285" t="s">
        <v>272</v>
      </c>
      <c r="B26" s="262"/>
      <c r="C26" s="262"/>
      <c r="D26" s="262"/>
      <c r="E26" s="262"/>
      <c r="F26" s="262"/>
      <c r="G26" s="262"/>
      <c r="H26" s="262"/>
      <c r="I26" s="262"/>
      <c r="J26" s="262"/>
      <c r="K26" s="262"/>
      <c r="L26" s="262"/>
      <c r="M26" s="92" t="s">
        <v>22</v>
      </c>
    </row>
    <row r="27" spans="1:13" x14ac:dyDescent="0.2">
      <c r="A27" s="261"/>
      <c r="B27" s="261"/>
      <c r="C27" s="261"/>
      <c r="D27" s="261"/>
      <c r="E27" s="261"/>
      <c r="F27" s="261"/>
      <c r="G27" s="261"/>
      <c r="H27" s="261"/>
      <c r="I27" s="261"/>
      <c r="J27" s="261"/>
      <c r="K27" s="261"/>
      <c r="L27" s="261"/>
      <c r="M27" s="92" t="s">
        <v>22</v>
      </c>
    </row>
    <row r="28" spans="1:13" ht="15" hidden="1" x14ac:dyDescent="0.25">
      <c r="A28" s="5" t="s">
        <v>186</v>
      </c>
      <c r="M28" s="92" t="s">
        <v>22</v>
      </c>
    </row>
    <row r="29" spans="1:13" hidden="1" x14ac:dyDescent="0.2">
      <c r="A29" s="262"/>
      <c r="B29" s="262"/>
      <c r="C29" s="262"/>
      <c r="D29" s="262"/>
      <c r="E29" s="262"/>
      <c r="F29" s="262"/>
      <c r="G29" s="262"/>
      <c r="H29" s="262"/>
      <c r="I29" s="262"/>
      <c r="J29" s="262"/>
      <c r="K29" s="262"/>
      <c r="L29" s="262"/>
      <c r="M29" s="92" t="s">
        <v>22</v>
      </c>
    </row>
    <row r="30" spans="1:13" x14ac:dyDescent="0.2">
      <c r="M30" s="4" t="s">
        <v>23</v>
      </c>
    </row>
    <row r="31" spans="1:13" x14ac:dyDescent="0.2">
      <c r="M31" s="4"/>
    </row>
  </sheetData>
  <mergeCells count="8">
    <mergeCell ref="A7:A8"/>
    <mergeCell ref="B7:D7"/>
    <mergeCell ref="E7:G7"/>
    <mergeCell ref="J7:L7"/>
    <mergeCell ref="A1:L1"/>
    <mergeCell ref="A2:L2"/>
    <mergeCell ref="A3:L3"/>
    <mergeCell ref="A4:L4"/>
  </mergeCells>
  <printOptions horizontalCentered="1"/>
  <pageMargins left="0.7" right="0.7" top="0.66" bottom="0.66" header="0.3" footer="0.3"/>
  <pageSetup scale="75" fitToHeight="0" orientation="landscape" r:id="rId1"/>
  <headerFooter>
    <oddHeader>&amp;L&amp;"Arial,Bold"&amp;12G. Crosswalk of 2014 Availability</oddHeader>
    <oddFooter>&amp;C&amp;"Arial,Regular"Exhibit G - Crosswalk of 2014 Availability</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17</vt:i4>
      </vt:variant>
    </vt:vector>
  </HeadingPairs>
  <TitlesOfParts>
    <vt:vector size="31" baseType="lpstr">
      <vt:lpstr>A. Organization Chart</vt:lpstr>
      <vt:lpstr>B. Summ of Req.</vt:lpstr>
      <vt:lpstr>B. Summ of Req. by DU</vt:lpstr>
      <vt:lpstr>C. NO - Program Changes by DU</vt:lpstr>
      <vt:lpstr>C. Program Changes by DU</vt:lpstr>
      <vt:lpstr>D. Strategic Goals &amp; Objectives</vt:lpstr>
      <vt:lpstr>E. ATB Justification</vt:lpstr>
      <vt:lpstr>F. 2013 Crosswalk</vt:lpstr>
      <vt:lpstr>G. 2014 Crosswalk</vt:lpstr>
      <vt:lpstr>H. Reimbursable Resources</vt:lpstr>
      <vt:lpstr>I. Permanent Positions</vt:lpstr>
      <vt:lpstr>J. Financial Analysis</vt:lpstr>
      <vt:lpstr>K. Summary by OC</vt:lpstr>
      <vt:lpstr>L. Studies</vt:lpstr>
      <vt:lpstr>'A. Organization Chart'!Print_Area</vt:lpstr>
      <vt:lpstr>'B. Summ of Req.'!Print_Area</vt:lpstr>
      <vt:lpstr>'B. Summ of Req. by DU'!Print_Area</vt:lpstr>
      <vt:lpstr>'C. NO - Program Changes by DU'!Print_Area</vt:lpstr>
      <vt:lpstr>'C. Program Changes by DU'!Print_Area</vt:lpstr>
      <vt:lpstr>'D. Strategic Goals &amp; Objectives'!Print_Area</vt:lpstr>
      <vt:lpstr>'E. ATB Justification'!Print_Area</vt:lpstr>
      <vt:lpstr>'F. 2013 Crosswalk'!Print_Area</vt:lpstr>
      <vt:lpstr>'G. 2014 Crosswalk'!Print_Area</vt:lpstr>
      <vt:lpstr>'H. Reimbursable Resources'!Print_Area</vt:lpstr>
      <vt:lpstr>'I. Permanent Positions'!Print_Area</vt:lpstr>
      <vt:lpstr>'J. Financial Analysis'!Print_Area</vt:lpstr>
      <vt:lpstr>'K. Summary by OC'!Print_Area</vt:lpstr>
      <vt:lpstr>'L. Studies'!Print_Area</vt:lpstr>
      <vt:lpstr>'D. Strategic Goals &amp; Objectives'!Print_Titles</vt:lpstr>
      <vt:lpstr>'E. ATB Justification'!Print_Titles</vt:lpstr>
      <vt:lpstr>'J. Financial Analysis'!Print_Titles</vt:lpstr>
    </vt:vector>
  </TitlesOfParts>
  <Company>JMD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tphan</dc:creator>
  <cp:lastModifiedBy>Herndon, Thomas A</cp:lastModifiedBy>
  <cp:lastPrinted>2014-03-24T18:44:14Z</cp:lastPrinted>
  <dcterms:created xsi:type="dcterms:W3CDTF">2012-12-06T16:08:32Z</dcterms:created>
  <dcterms:modified xsi:type="dcterms:W3CDTF">2014-03-25T21:02:23Z</dcterms:modified>
</cp:coreProperties>
</file>