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40" windowHeight="12240" tabRatio="806" activeTab="5"/>
  </bookViews>
  <sheets>
    <sheet name="B. Summ of Req." sheetId="20" r:id="rId1"/>
    <sheet name="B. Summ of Req. by DU (2)" sheetId="24" r:id="rId2"/>
    <sheet name="D. Strategic Goals &amp; Objectives" sheetId="8" r:id="rId3"/>
    <sheet name="E. ATB Justification" sheetId="21" r:id="rId4"/>
    <sheet name="F. 2013 Crosswalk" sheetId="10" r:id="rId5"/>
    <sheet name="G. 2014 Crosswalk" sheetId="11" r:id="rId6"/>
    <sheet name="K. Summary by OC" sheetId="14" r:id="rId7"/>
  </sheets>
  <definedNames>
    <definedName name="_11POS_BY_CAT" localSheetId="1">#REF!</definedName>
    <definedName name="_11POS_BY_CAT">#REF!</definedName>
    <definedName name="_1ATTORNEY_SUPP" localSheetId="1">#REF!</definedName>
    <definedName name="_1ATTORNEY_SUPP">#REF!</definedName>
    <definedName name="_2ATTORNEY_SUPP" localSheetId="1">#REF!</definedName>
    <definedName name="_2ATTORNEY_SUPP">#REF!</definedName>
    <definedName name="_2GA_ROLLUP">#REF!</definedName>
    <definedName name="_3POS_BY_CAT">#REF!</definedName>
    <definedName name="_6GA_ROLLUP">#REF!</definedName>
    <definedName name="_7GA_ROLLUP">#REF!</definedName>
    <definedName name="_9POS_BY_CAT">#REF!</definedName>
    <definedName name="DL">#REF!</definedName>
    <definedName name="EXECSUPP">#REF!</definedName>
    <definedName name="FY0711.1">#REF!</definedName>
    <definedName name="FY0711.5">#REF!</definedName>
    <definedName name="FY0712.1">#REF!</definedName>
    <definedName name="FY0721.0">#REF!</definedName>
    <definedName name="FY0722.0">#REF!</definedName>
    <definedName name="FY0723.1">#REF!</definedName>
    <definedName name="FY0723.2">#REF!</definedName>
    <definedName name="FY0723.3">#REF!</definedName>
    <definedName name="FY0724.0">#REF!</definedName>
    <definedName name="FY0725.2">#REF!</definedName>
    <definedName name="FY0725.3">#REF!</definedName>
    <definedName name="FY0725.6">#REF!</definedName>
    <definedName name="FY0726.0">#REF!</definedName>
    <definedName name="FY0731.0">#REF!</definedName>
    <definedName name="FY0732.0">#REF!</definedName>
    <definedName name="FY07Ling">#REF!</definedName>
    <definedName name="FY07Mult">#REF!</definedName>
    <definedName name="FY07PEPI">#REF!</definedName>
    <definedName name="FY07Tot">#REF!</definedName>
    <definedName name="FY07Train">#REF!</definedName>
    <definedName name="FY0811.1">#REF!</definedName>
    <definedName name="FY0811.5">#REF!</definedName>
    <definedName name="FY0812.1">#REF!</definedName>
    <definedName name="FY0821.0">#REF!</definedName>
    <definedName name="FY0822.0">#REF!</definedName>
    <definedName name="FY0823.1">#REF!</definedName>
    <definedName name="FY0823.2">#REF!</definedName>
    <definedName name="FY0823.3">#REF!</definedName>
    <definedName name="FY0824.0">#REF!</definedName>
    <definedName name="FY0825.2">#REF!</definedName>
    <definedName name="FY0825.3">#REF!</definedName>
    <definedName name="FY0825.6">#REF!</definedName>
    <definedName name="FY0826.0">#REF!</definedName>
    <definedName name="FY0831.0">#REF!</definedName>
    <definedName name="FY0832.0">#REF!</definedName>
    <definedName name="FY08Ling">#REF!</definedName>
    <definedName name="FY08Mult">#REF!</definedName>
    <definedName name="FY08PEPI">#REF!</definedName>
    <definedName name="FY08Tot">#REF!</definedName>
    <definedName name="FY08Train">#REF!</definedName>
    <definedName name="FY0911.1">#REF!</definedName>
    <definedName name="FY0911.5">#REF!</definedName>
    <definedName name="FY0912.1">#REF!</definedName>
    <definedName name="FY0921.0">#REF!</definedName>
    <definedName name="FY0922.0">#REF!</definedName>
    <definedName name="FY0923.1">#REF!</definedName>
    <definedName name="FY0923.2">#REF!</definedName>
    <definedName name="FY0923.3">#REF!</definedName>
    <definedName name="FY0924.0">#REF!</definedName>
    <definedName name="FY0925.2">#REF!</definedName>
    <definedName name="FY0925.3">#REF!</definedName>
    <definedName name="FY0925.6">#REF!</definedName>
    <definedName name="FY0926.0">#REF!</definedName>
    <definedName name="FY0931.0">#REF!</definedName>
    <definedName name="FY0932.0">#REF!</definedName>
    <definedName name="FY09Ling">#REF!</definedName>
    <definedName name="FY09Mult">#REF!</definedName>
    <definedName name="FY09PEPI">#REF!</definedName>
    <definedName name="FY09Tot">#REF!</definedName>
    <definedName name="FY09Train">#REF!</definedName>
    <definedName name="INTEL">#REF!</definedName>
    <definedName name="JMD">#REF!</definedName>
    <definedName name="PART">#REF!</definedName>
    <definedName name="_xlnm.Print_Area" localSheetId="0">'B. Summ of Req.'!$A$1:$D$26</definedName>
    <definedName name="_xlnm.Print_Area" localSheetId="1">'B. Summ of Req. by DU (2)'!$A$1:$M$46</definedName>
    <definedName name="_xlnm.Print_Area" localSheetId="2">'D. Strategic Goals &amp; Objectives'!$A$1:$N$14</definedName>
    <definedName name="_xlnm.Print_Area" localSheetId="3">'E. ATB Justification'!$A$1:$G$11</definedName>
    <definedName name="_xlnm.Print_Area" localSheetId="4">'F. 2013 Crosswalk'!$A$1:$U$37</definedName>
    <definedName name="_xlnm.Print_Area" localSheetId="5">'G. 2014 Crosswalk'!$A$1:$L$36</definedName>
    <definedName name="_xlnm.Print_Area" localSheetId="6">'K. Summary by OC'!$A$1:$I$49</definedName>
    <definedName name="_xlnm.Print_Area">#REF!</definedName>
    <definedName name="_xlnm.Print_Titles" localSheetId="2">'D. Strategic Goals &amp; Objectives'!$1:$8</definedName>
    <definedName name="_xlnm.Print_Titles" localSheetId="3">'E. ATB Justification'!$1:$6</definedName>
    <definedName name="REIMPRO" localSheetId="1">#REF!</definedName>
    <definedName name="REIMPRO">#REF!</definedName>
    <definedName name="REIMSOR" localSheetId="1">#REF!</definedName>
    <definedName name="REIMSOR">#REF!</definedName>
    <definedName name="Test" localSheetId="1">#REF!</definedName>
    <definedName name="Test">#REF!</definedName>
  </definedNames>
  <calcPr calcId="145621"/>
</workbook>
</file>

<file path=xl/calcChain.xml><?xml version="1.0" encoding="utf-8"?>
<calcChain xmlns="http://schemas.openxmlformats.org/spreadsheetml/2006/main">
  <c r="G33" i="14" l="1"/>
  <c r="C14" i="14" l="1"/>
  <c r="C37" i="14"/>
  <c r="C43" i="14"/>
  <c r="R10" i="10"/>
  <c r="R9" i="10"/>
  <c r="I10" i="11"/>
  <c r="J11" i="11"/>
  <c r="K11" i="11"/>
  <c r="L11" i="11"/>
  <c r="J12" i="11"/>
  <c r="K12" i="11"/>
  <c r="L12" i="11"/>
  <c r="J13" i="11"/>
  <c r="K13" i="11"/>
  <c r="L13" i="11"/>
  <c r="L9" i="11"/>
  <c r="U11" i="10"/>
  <c r="U12" i="10"/>
  <c r="U13" i="10"/>
  <c r="S11" i="10"/>
  <c r="T11" i="10"/>
  <c r="S12" i="10"/>
  <c r="T12" i="10"/>
  <c r="S13" i="10"/>
  <c r="T13" i="10"/>
  <c r="G36" i="24" l="1"/>
  <c r="G38" i="24" s="1"/>
  <c r="F36" i="24"/>
  <c r="F40" i="24" s="1"/>
  <c r="F45" i="24" s="1"/>
  <c r="E36" i="24"/>
  <c r="D36" i="24"/>
  <c r="D38" i="24" s="1"/>
  <c r="C36" i="24"/>
  <c r="C40" i="24" s="1"/>
  <c r="C45" i="24" s="1"/>
  <c r="B36" i="24"/>
  <c r="A35" i="24"/>
  <c r="A34" i="24"/>
  <c r="A33" i="24"/>
  <c r="A32" i="24"/>
  <c r="I31" i="24"/>
  <c r="A31" i="24"/>
  <c r="A30" i="24"/>
  <c r="A29" i="24"/>
  <c r="L24" i="24"/>
  <c r="I44" i="24" s="1"/>
  <c r="L23" i="24"/>
  <c r="I43" i="24" s="1"/>
  <c r="C20" i="24"/>
  <c r="C25" i="24" s="1"/>
  <c r="L19" i="24"/>
  <c r="I39" i="24" s="1"/>
  <c r="M17" i="24"/>
  <c r="J37" i="24" s="1"/>
  <c r="J16" i="24"/>
  <c r="J18" i="24" s="1"/>
  <c r="I16" i="24"/>
  <c r="I20" i="24" s="1"/>
  <c r="I25" i="24" s="1"/>
  <c r="H16" i="24"/>
  <c r="G16" i="24"/>
  <c r="G18" i="24" s="1"/>
  <c r="F16" i="24"/>
  <c r="F20" i="24" s="1"/>
  <c r="E16" i="24"/>
  <c r="C16" i="24"/>
  <c r="B16" i="24"/>
  <c r="M15" i="24"/>
  <c r="J35" i="24" s="1"/>
  <c r="L15" i="24"/>
  <c r="I35" i="24" s="1"/>
  <c r="K15" i="24"/>
  <c r="H35" i="24" s="1"/>
  <c r="D15" i="24"/>
  <c r="M14" i="24"/>
  <c r="J34" i="24" s="1"/>
  <c r="L14" i="24"/>
  <c r="I34" i="24" s="1"/>
  <c r="K14" i="24"/>
  <c r="H34" i="24" s="1"/>
  <c r="D14" i="24"/>
  <c r="M13" i="24"/>
  <c r="J33" i="24" s="1"/>
  <c r="L13" i="24"/>
  <c r="I33" i="24" s="1"/>
  <c r="K13" i="24"/>
  <c r="H33" i="24" s="1"/>
  <c r="M12" i="24"/>
  <c r="J32" i="24" s="1"/>
  <c r="L12" i="24"/>
  <c r="I32" i="24" s="1"/>
  <c r="K12" i="24"/>
  <c r="H32" i="24" s="1"/>
  <c r="D12" i="24"/>
  <c r="M11" i="24"/>
  <c r="J31" i="24" s="1"/>
  <c r="L11" i="24"/>
  <c r="K11" i="24"/>
  <c r="H31" i="24" s="1"/>
  <c r="M10" i="24"/>
  <c r="J30" i="24" s="1"/>
  <c r="L10" i="24"/>
  <c r="I30" i="24" s="1"/>
  <c r="K10" i="24"/>
  <c r="H30" i="24" s="1"/>
  <c r="D10" i="24"/>
  <c r="M9" i="24"/>
  <c r="J29" i="24" s="1"/>
  <c r="J36" i="24" s="1"/>
  <c r="L9" i="24"/>
  <c r="I29" i="24" s="1"/>
  <c r="K9" i="24"/>
  <c r="H29" i="24" s="1"/>
  <c r="D9" i="24"/>
  <c r="D16" i="24" s="1"/>
  <c r="D18" i="24" s="1"/>
  <c r="D14" i="20"/>
  <c r="H36" i="24" l="1"/>
  <c r="I36" i="24"/>
  <c r="M18" i="24"/>
  <c r="J38" i="24" s="1"/>
  <c r="F25" i="24"/>
  <c r="L25" i="24" s="1"/>
  <c r="I45" i="24" s="1"/>
  <c r="L20" i="24"/>
  <c r="I40" i="24" s="1"/>
  <c r="L16" i="24"/>
  <c r="M16" i="24"/>
  <c r="K16" i="24"/>
  <c r="U10" i="10" l="1"/>
  <c r="U14" i="10"/>
  <c r="U15" i="10"/>
  <c r="U9" i="10"/>
  <c r="G16" i="10"/>
  <c r="F16" i="10"/>
  <c r="F18" i="10" s="1"/>
  <c r="F23" i="10" s="1"/>
  <c r="E16" i="10"/>
  <c r="C11" i="8"/>
  <c r="C12" i="8" s="1"/>
  <c r="D11" i="8"/>
  <c r="D12" i="8" s="1"/>
  <c r="E11" i="8"/>
  <c r="E12" i="8" s="1"/>
  <c r="F11" i="8"/>
  <c r="F12" i="8" s="1"/>
  <c r="G11" i="8"/>
  <c r="G12" i="8" s="1"/>
  <c r="H11" i="8"/>
  <c r="H12" i="8" s="1"/>
  <c r="I11" i="8"/>
  <c r="I12" i="8" s="1"/>
  <c r="J11" i="8"/>
  <c r="J12" i="8" s="1"/>
  <c r="K11" i="8"/>
  <c r="K12" i="8" s="1"/>
  <c r="L11" i="8"/>
  <c r="L12" i="8" s="1"/>
  <c r="D10" i="20"/>
  <c r="C10" i="20"/>
  <c r="B10" i="20"/>
  <c r="U16" i="10" l="1"/>
  <c r="B14" i="20" l="1"/>
  <c r="L17" i="11" l="1"/>
  <c r="L15" i="11"/>
  <c r="L14" i="11"/>
  <c r="L10" i="11"/>
  <c r="M16" i="10" l="1"/>
  <c r="L16" i="10"/>
  <c r="L18" i="10" s="1"/>
  <c r="L23" i="10" s="1"/>
  <c r="K16" i="10"/>
  <c r="C14" i="20" l="1"/>
  <c r="E10" i="21" l="1"/>
  <c r="E11" i="21" s="1"/>
  <c r="F10" i="21"/>
  <c r="F11" i="21" s="1"/>
  <c r="G10" i="21"/>
  <c r="G11" i="21" s="1"/>
  <c r="D18" i="20" l="1"/>
  <c r="D19" i="20" s="1"/>
  <c r="D20" i="20" s="1"/>
  <c r="C18" i="20"/>
  <c r="C19" i="20" s="1"/>
  <c r="C20" i="20" s="1"/>
  <c r="B18" i="20"/>
  <c r="B19" i="20" l="1"/>
  <c r="B20" i="20" s="1"/>
  <c r="B21" i="20" s="1"/>
  <c r="B24" i="20" s="1"/>
  <c r="C21" i="20"/>
  <c r="D21" i="20"/>
  <c r="D24" i="20" s="1"/>
  <c r="C24" i="20" l="1"/>
  <c r="B23" i="20"/>
  <c r="D23" i="20" l="1"/>
  <c r="C23" i="20"/>
  <c r="T22" i="10"/>
  <c r="T21" i="10"/>
  <c r="T17" i="10"/>
  <c r="J16" i="10"/>
  <c r="I16" i="10"/>
  <c r="I18" i="10" s="1"/>
  <c r="I23" i="10" s="1"/>
  <c r="H16" i="10"/>
  <c r="K24" i="11" l="1"/>
  <c r="K23" i="11"/>
  <c r="K19" i="11"/>
  <c r="K15" i="11"/>
  <c r="K14" i="11"/>
  <c r="K10" i="11"/>
  <c r="J15" i="11"/>
  <c r="J14" i="11"/>
  <c r="J10" i="11"/>
  <c r="T14" i="10" l="1"/>
  <c r="T15" i="10"/>
  <c r="T10" i="10"/>
  <c r="T9" i="10"/>
  <c r="B10" i="14" l="1"/>
  <c r="B14" i="14" s="1"/>
  <c r="S15" i="10" l="1"/>
  <c r="S14" i="10"/>
  <c r="S10" i="10"/>
  <c r="S9" i="10"/>
  <c r="I48" i="14" l="1"/>
  <c r="I47" i="14"/>
  <c r="H45" i="14"/>
  <c r="I39" i="14" l="1"/>
  <c r="I40" i="14"/>
  <c r="I41" i="14"/>
  <c r="I42" i="14"/>
  <c r="I38" i="14"/>
  <c r="I36" i="14" l="1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3" i="14"/>
  <c r="H13" i="14"/>
  <c r="I12" i="14"/>
  <c r="H12" i="14"/>
  <c r="I11" i="14"/>
  <c r="H11" i="14"/>
  <c r="I9" i="14"/>
  <c r="H9" i="14"/>
  <c r="F10" i="14"/>
  <c r="D10" i="14"/>
  <c r="B43" i="14"/>
  <c r="I8" i="14"/>
  <c r="H8" i="14"/>
  <c r="F43" i="14" l="1"/>
  <c r="F14" i="14"/>
  <c r="G14" i="14"/>
  <c r="G37" i="14" s="1"/>
  <c r="G43" i="14" s="1"/>
  <c r="D43" i="14"/>
  <c r="D14" i="14"/>
  <c r="E14" i="14"/>
  <c r="E37" i="14" s="1"/>
  <c r="E43" i="14" s="1"/>
  <c r="I10" i="14"/>
  <c r="I14" i="14" s="1"/>
  <c r="H10" i="14"/>
  <c r="H43" i="14" s="1"/>
  <c r="I37" i="14" l="1"/>
  <c r="I43" i="14" s="1"/>
  <c r="H14" i="14"/>
  <c r="I16" i="11" l="1"/>
  <c r="H16" i="11"/>
  <c r="G16" i="11"/>
  <c r="F16" i="11"/>
  <c r="F20" i="11" s="1"/>
  <c r="F25" i="11" s="1"/>
  <c r="E16" i="11"/>
  <c r="D16" i="11"/>
  <c r="C16" i="11"/>
  <c r="C20" i="11" s="1"/>
  <c r="C25" i="11" s="1"/>
  <c r="B16" i="11"/>
  <c r="K9" i="11"/>
  <c r="J9" i="11"/>
  <c r="P16" i="10"/>
  <c r="O16" i="10"/>
  <c r="O18" i="10" s="1"/>
  <c r="N16" i="10"/>
  <c r="R16" i="10"/>
  <c r="Q16" i="10"/>
  <c r="D16" i="10"/>
  <c r="C16" i="10"/>
  <c r="C18" i="10" s="1"/>
  <c r="C23" i="10" s="1"/>
  <c r="B16" i="10"/>
  <c r="D18" i="11" l="1"/>
  <c r="L18" i="11" s="1"/>
  <c r="L16" i="11"/>
  <c r="O23" i="10"/>
  <c r="K16" i="11"/>
  <c r="K20" i="11" s="1"/>
  <c r="K25" i="11" s="1"/>
  <c r="J16" i="11"/>
  <c r="H25" i="11"/>
  <c r="T16" i="10"/>
  <c r="S16" i="10"/>
  <c r="T18" i="10" l="1"/>
  <c r="T23" i="10" s="1"/>
  <c r="N10" i="8"/>
  <c r="N11" i="8" s="1"/>
  <c r="N12" i="8" s="1"/>
  <c r="M10" i="8"/>
  <c r="M11" i="8" l="1"/>
  <c r="M12" i="8" s="1"/>
</calcChain>
</file>

<file path=xl/sharedStrings.xml><?xml version="1.0" encoding="utf-8"?>
<sst xmlns="http://schemas.openxmlformats.org/spreadsheetml/2006/main" count="493" uniqueCount="130">
  <si>
    <t>Summary of Requirements</t>
  </si>
  <si>
    <t>Salaries and Expenses</t>
  </si>
  <si>
    <t>(Dollars in Thousands)</t>
  </si>
  <si>
    <t>Direct Pos.</t>
  </si>
  <si>
    <t>Amount</t>
  </si>
  <si>
    <t>Other Adjustments</t>
  </si>
  <si>
    <t>end of line</t>
  </si>
  <si>
    <t>end of sheet</t>
  </si>
  <si>
    <t>Total</t>
  </si>
  <si>
    <t>Reimbursable FTE</t>
  </si>
  <si>
    <t>Other FTE:</t>
  </si>
  <si>
    <t>LEAP</t>
  </si>
  <si>
    <t>Overtime</t>
  </si>
  <si>
    <t>Direct FTE</t>
  </si>
  <si>
    <t>Resources by Department of Justice Strategic Goal/Objective</t>
  </si>
  <si>
    <t>Strategic Goal and Strategic Objective</t>
  </si>
  <si>
    <t>Direct Amount</t>
  </si>
  <si>
    <t>Direct/
Reimb FTE</t>
  </si>
  <si>
    <t>Goal 3</t>
  </si>
  <si>
    <t>Ensure and Support the Fair, Impartial, Efficient, and Transparent Administration of Justice at the Federal, State, Local, Tribal and International Levels.</t>
  </si>
  <si>
    <t>Subtotal, Goal 3</t>
  </si>
  <si>
    <t>TOTAL</t>
  </si>
  <si>
    <t>25.6 Medical Care</t>
  </si>
  <si>
    <t>Subtotal, Other Adjustments</t>
  </si>
  <si>
    <t>Reprogramming/Transfers</t>
  </si>
  <si>
    <t xml:space="preserve">Carryover </t>
  </si>
  <si>
    <t>Crosswalk of 2013 Availability</t>
  </si>
  <si>
    <t>Increase/Decrease</t>
  </si>
  <si>
    <t>Summary of Requirements by Object Class</t>
  </si>
  <si>
    <t>Object Class</t>
  </si>
  <si>
    <t>11.1 Full-Time Permanent</t>
  </si>
  <si>
    <t>11.3 Other than Full-Time Permanent</t>
  </si>
  <si>
    <t>Other Compensation</t>
  </si>
  <si>
    <t>11.8 Special Personal Services Payments</t>
  </si>
  <si>
    <t>Other Object  Classes</t>
  </si>
  <si>
    <t>12.0 Personnel Benefits</t>
  </si>
  <si>
    <t>13.0 Benefits for former personnel</t>
  </si>
  <si>
    <t>21.0 Travel and Transportation of Persons</t>
  </si>
  <si>
    <t>23.1 Rental Payments to GSA</t>
  </si>
  <si>
    <t>23.2 Rental Payments to Others</t>
  </si>
  <si>
    <t>23.3 Communications, Utilities, and Miscellaneous Charges</t>
  </si>
  <si>
    <t>24.0 Printing and Reproduction</t>
  </si>
  <si>
    <t>25.1 Advisory and Assistance Services</t>
  </si>
  <si>
    <t>25.2 Other Services from Non-Federal Sources</t>
  </si>
  <si>
    <t>25.3 Other Goods and Services from Federal Sources</t>
  </si>
  <si>
    <t>25.4 Operation and Maintenance of Facilities</t>
  </si>
  <si>
    <t>25.5 Research and Development Contracts</t>
  </si>
  <si>
    <t>25.7 Operation and Maintenance of Equipment</t>
  </si>
  <si>
    <t>25.8 Subsistence and Support of Persons</t>
  </si>
  <si>
    <t>26.0 Supplies and Materials</t>
  </si>
  <si>
    <t>31.0 Equipment</t>
  </si>
  <si>
    <t>32.0 Land and Structures</t>
  </si>
  <si>
    <t>41.0 Grants, Subsidies, and Contributions</t>
  </si>
  <si>
    <t>42.0 Insurance Claims and Indemnities</t>
  </si>
  <si>
    <t>Total Obligations</t>
  </si>
  <si>
    <t>Total Direct Requirements</t>
  </si>
  <si>
    <t>Full-Time Permanent</t>
  </si>
  <si>
    <t>23.1 Rental Payments to GSA (Reimbursable)</t>
  </si>
  <si>
    <t>25.3 Other Goods and Services from Federal Sources - DHS Security (Reimbursable)</t>
  </si>
  <si>
    <t>Base Adjustments</t>
  </si>
  <si>
    <t>Total Base Adjustments</t>
  </si>
  <si>
    <t>Total Technical and Base Adjustments</t>
  </si>
  <si>
    <t>Estimate FTE</t>
  </si>
  <si>
    <t>Actual FTE</t>
  </si>
  <si>
    <t>Estim. FTE</t>
  </si>
  <si>
    <t>Balance Rescission</t>
  </si>
  <si>
    <t>Total Direct</t>
  </si>
  <si>
    <t>Total Direct and Reimb. FTE</t>
  </si>
  <si>
    <t>Grand Total, FTE</t>
  </si>
  <si>
    <t>Program Activity</t>
  </si>
  <si>
    <r>
      <t>Note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Excludes Balance Rescission and/or Supplemental Appropriations.</t>
    </r>
  </si>
  <si>
    <t>Justifications for Technical and Base Adjustments</t>
  </si>
  <si>
    <t>TOTAL DIRECT TECHNICAL and BASE ADJUSTMENTS</t>
  </si>
  <si>
    <t>Recoveries/Refunds</t>
  </si>
  <si>
    <t>11.5 Other Personnel Compensation</t>
  </si>
  <si>
    <t>22.0 Transportation of Things</t>
  </si>
  <si>
    <t>Est. FTE</t>
  </si>
  <si>
    <t>Total Direct with Rescission</t>
  </si>
  <si>
    <t>Carryover:</t>
  </si>
  <si>
    <t>Recoveries/Refunds:</t>
  </si>
  <si>
    <t>2013 Enacted</t>
  </si>
  <si>
    <t>FY 2015 Request</t>
  </si>
  <si>
    <t>Total 2013 Enacted (with Rescissions and Sequester)</t>
  </si>
  <si>
    <t>2015 Current Services</t>
  </si>
  <si>
    <t>2015 Total Request</t>
  </si>
  <si>
    <t>2015 Total Request (with Balance Rescission)</t>
  </si>
  <si>
    <t>2013 Enacted with Rescissions and Sequester</t>
  </si>
  <si>
    <t>2015 Technical and Base Adjustments</t>
  </si>
  <si>
    <t>2015 Increases</t>
  </si>
  <si>
    <t>2015 Offsets</t>
  </si>
  <si>
    <t>2015 Request</t>
  </si>
  <si>
    <t>Sequester</t>
  </si>
  <si>
    <t>2013 Actual</t>
  </si>
  <si>
    <t>Crosswalk of 2014 Availability</t>
  </si>
  <si>
    <t>2014 Availability</t>
  </si>
  <si>
    <r>
      <t xml:space="preserve">2013 Appropriation Enacted w/o Balance Rescission </t>
    </r>
    <r>
      <rPr>
        <b/>
        <vertAlign val="superscript"/>
        <sz val="11"/>
        <color theme="1"/>
        <rFont val="Arial"/>
        <family val="2"/>
      </rPr>
      <t>1</t>
    </r>
  </si>
  <si>
    <t>Footnotes:</t>
  </si>
  <si>
    <t>Protect judges, witnesses, and other participants in federal proceedings by anticipating, deterring, and investigating threats of violence</t>
  </si>
  <si>
    <t>Supplementals</t>
  </si>
  <si>
    <t>1) The 2013 Enacted appropriation includes the 2 across-the-board rescissions of 1.877% and 0.2%</t>
  </si>
  <si>
    <t xml:space="preserve">  2013 Sequester</t>
  </si>
  <si>
    <t>2015 Balance Rescission</t>
  </si>
  <si>
    <t>Direct Positions</t>
  </si>
  <si>
    <t>FTE</t>
  </si>
  <si>
    <t>Note: The FTE for FY 2013 is actual and for FY 2014 and FY 2015 is estimated.</t>
  </si>
  <si>
    <t>2014 Enacted</t>
  </si>
  <si>
    <t>Total 2014 Enacted (with Balance Rescission)</t>
  </si>
  <si>
    <t>2014 - 2015 Total Change</t>
  </si>
  <si>
    <t>Fees and Expenses of Witnesses</t>
  </si>
  <si>
    <t>2014 Sequester</t>
  </si>
  <si>
    <t>Fees and Expenses for Witnesses</t>
  </si>
  <si>
    <t>Protection of Witnesses</t>
  </si>
  <si>
    <t>Victim Compensation</t>
  </si>
  <si>
    <t>Private Counsel</t>
  </si>
  <si>
    <t>Superior Court Informant</t>
  </si>
  <si>
    <t>Alternative Dispute Resolution</t>
  </si>
  <si>
    <t>Foreign Counsel</t>
  </si>
  <si>
    <t xml:space="preserve">FY 2014 Sequeseter Buy Back:
</t>
  </si>
  <si>
    <t>Restoration of mandatory sequester of $19,440,000.</t>
  </si>
  <si>
    <t>$177.6 million was carryover funding at the start of FY 2013.</t>
  </si>
  <si>
    <t>Transfer of $12.5 million to BOP as part of sequester mitigation in FY 2013.</t>
  </si>
  <si>
    <t>FY 2014 Enacted w/ Sequester</t>
  </si>
  <si>
    <t>No reprogrammings or transfers are planned for FY 2014</t>
  </si>
  <si>
    <t>The FEW appropriation had $33.4 million in recoveries of prior year accounts and includes collections of $2,714 from USMS in FY 2013.</t>
  </si>
  <si>
    <t>The FEW appropriation had recoveries of $5.8 million and includes $14,677 from USMS in the first quarter of FY 2014.</t>
  </si>
  <si>
    <t>Unobligated Balance, Start-of-Year</t>
  </si>
  <si>
    <t>Transfers/Reprogramming</t>
  </si>
  <si>
    <t>Unobligated End-of-Year, Available</t>
  </si>
  <si>
    <t>Unobligated End-of-Year, Expiring</t>
  </si>
  <si>
    <t>$202.0 million in prior year carryover was available at the start of FY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</si>
</sst>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  <font>
      <u/>
      <sz val="9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color rgb="FF1F497D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/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theme="0" tint="-0.14996795556505021"/>
      </top>
      <bottom style="medium">
        <color auto="1"/>
      </bottom>
      <diagonal/>
    </border>
    <border>
      <left style="medium">
        <color auto="1"/>
      </left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 style="dashed">
        <color theme="0" tint="-0.14996795556505021"/>
      </bottom>
      <diagonal/>
    </border>
    <border>
      <left/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ashed">
        <color theme="0" tint="-0.14996795556505021"/>
      </bottom>
      <diagonal/>
    </border>
    <border>
      <left/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 style="medium">
        <color auto="1"/>
      </right>
      <top style="dashed">
        <color theme="0" tint="-0.1499679555650502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43" fontId="10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/>
    <xf numFmtId="0" fontId="26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8" fillId="0" borderId="0"/>
  </cellStyleXfs>
  <cellXfs count="227">
    <xf numFmtId="0" fontId="0" fillId="0" borderId="0" xfId="0"/>
    <xf numFmtId="3" fontId="14" fillId="0" borderId="6" xfId="0" applyNumberFormat="1" applyFont="1" applyBorder="1" applyAlignment="1">
      <alignment horizontal="center" vertical="top" wrapText="1"/>
    </xf>
    <xf numFmtId="3" fontId="14" fillId="0" borderId="7" xfId="0" applyNumberFormat="1" applyFont="1" applyBorder="1" applyAlignment="1">
      <alignment horizontal="center" vertical="top" wrapText="1"/>
    </xf>
    <xf numFmtId="164" fontId="14" fillId="0" borderId="8" xfId="1" applyNumberFormat="1" applyFont="1" applyBorder="1" applyAlignment="1">
      <alignment horizontal="center" vertical="top" wrapText="1"/>
    </xf>
    <xf numFmtId="0" fontId="15" fillId="0" borderId="0" xfId="0" applyFont="1"/>
    <xf numFmtId="0" fontId="14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/>
    <xf numFmtId="0" fontId="9" fillId="0" borderId="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right"/>
    </xf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 applyAlignment="1">
      <alignment horizontal="left" indent="3"/>
    </xf>
    <xf numFmtId="0" fontId="9" fillId="0" borderId="18" xfId="0" applyFont="1" applyBorder="1" applyAlignment="1">
      <alignment horizontal="left" indent="5"/>
    </xf>
    <xf numFmtId="0" fontId="9" fillId="0" borderId="21" xfId="0" applyFont="1" applyBorder="1" applyAlignment="1">
      <alignment horizontal="left" indent="5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8" fillId="0" borderId="12" xfId="0" applyFont="1" applyBorder="1" applyAlignment="1">
      <alignment horizontal="center" vertical="top" wrapText="1"/>
    </xf>
    <xf numFmtId="3" fontId="9" fillId="0" borderId="19" xfId="0" applyNumberFormat="1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14" fillId="0" borderId="33" xfId="0" applyNumberFormat="1" applyFont="1" applyBorder="1"/>
    <xf numFmtId="3" fontId="14" fillId="0" borderId="34" xfId="0" applyNumberFormat="1" applyFont="1" applyBorder="1"/>
    <xf numFmtId="0" fontId="14" fillId="0" borderId="32" xfId="0" applyFont="1" applyBorder="1" applyAlignment="1">
      <alignment horizontal="right"/>
    </xf>
    <xf numFmtId="0" fontId="14" fillId="0" borderId="38" xfId="0" applyFont="1" applyBorder="1" applyAlignment="1">
      <alignment vertical="top"/>
    </xf>
    <xf numFmtId="0" fontId="9" fillId="0" borderId="39" xfId="0" applyFont="1" applyBorder="1" applyAlignment="1">
      <alignment vertical="top"/>
    </xf>
    <xf numFmtId="0" fontId="9" fillId="0" borderId="40" xfId="0" applyFont="1" applyBorder="1"/>
    <xf numFmtId="0" fontId="9" fillId="0" borderId="41" xfId="0" applyFont="1" applyBorder="1"/>
    <xf numFmtId="0" fontId="14" fillId="0" borderId="28" xfId="0" applyFont="1" applyBorder="1" applyAlignment="1">
      <alignment horizontal="center"/>
    </xf>
    <xf numFmtId="3" fontId="14" fillId="0" borderId="7" xfId="0" applyNumberFormat="1" applyFont="1" applyBorder="1"/>
    <xf numFmtId="0" fontId="14" fillId="0" borderId="26" xfId="0" applyFont="1" applyBorder="1" applyAlignment="1">
      <alignment vertical="top" wrapText="1"/>
    </xf>
    <xf numFmtId="0" fontId="18" fillId="0" borderId="30" xfId="0" applyFont="1" applyBorder="1" applyAlignment="1">
      <alignment vertical="center" wrapText="1"/>
    </xf>
    <xf numFmtId="0" fontId="21" fillId="0" borderId="0" xfId="0" applyFont="1" applyAlignment="1"/>
    <xf numFmtId="0" fontId="19" fillId="0" borderId="0" xfId="0" applyFont="1"/>
    <xf numFmtId="0" fontId="19" fillId="0" borderId="39" xfId="0" applyFont="1" applyBorder="1" applyAlignment="1">
      <alignment vertical="top"/>
    </xf>
    <xf numFmtId="0" fontId="19" fillId="0" borderId="40" xfId="0" applyFont="1" applyBorder="1"/>
    <xf numFmtId="0" fontId="21" fillId="0" borderId="0" xfId="0" applyFont="1"/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8" fillId="0" borderId="33" xfId="0" applyNumberFormat="1" applyFont="1" applyBorder="1"/>
    <xf numFmtId="3" fontId="18" fillId="0" borderId="19" xfId="0" applyNumberFormat="1" applyFont="1" applyBorder="1"/>
    <xf numFmtId="0" fontId="19" fillId="0" borderId="42" xfId="0" applyFont="1" applyBorder="1" applyAlignment="1">
      <alignment vertical="top"/>
    </xf>
    <xf numFmtId="3" fontId="18" fillId="0" borderId="47" xfId="0" applyNumberFormat="1" applyFont="1" applyBorder="1"/>
    <xf numFmtId="0" fontId="18" fillId="0" borderId="3" xfId="0" applyFont="1" applyBorder="1" applyAlignment="1">
      <alignment horizontal="center" vertical="center" wrapText="1"/>
    </xf>
    <xf numFmtId="3" fontId="19" fillId="0" borderId="20" xfId="0" applyNumberFormat="1" applyFont="1" applyBorder="1"/>
    <xf numFmtId="3" fontId="18" fillId="0" borderId="34" xfId="0" applyNumberFormat="1" applyFont="1" applyBorder="1"/>
    <xf numFmtId="3" fontId="18" fillId="0" borderId="49" xfId="0" applyNumberFormat="1" applyFont="1" applyBorder="1"/>
    <xf numFmtId="0" fontId="11" fillId="0" borderId="30" xfId="0" applyFont="1" applyBorder="1" applyAlignment="1"/>
    <xf numFmtId="0" fontId="15" fillId="0" borderId="0" xfId="0" applyFont="1" applyAlignment="1"/>
    <xf numFmtId="0" fontId="7" fillId="0" borderId="1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indent="2"/>
    </xf>
    <xf numFmtId="0" fontId="7" fillId="0" borderId="18" xfId="0" applyFont="1" applyBorder="1" applyAlignment="1">
      <alignment horizontal="left" indent="2"/>
    </xf>
    <xf numFmtId="0" fontId="23" fillId="0" borderId="18" xfId="0" applyFont="1" applyBorder="1" applyAlignment="1">
      <alignment horizontal="left" indent="8"/>
    </xf>
    <xf numFmtId="0" fontId="14" fillId="0" borderId="18" xfId="0" applyFont="1" applyBorder="1"/>
    <xf numFmtId="0" fontId="14" fillId="0" borderId="18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7" fillId="0" borderId="51" xfId="0" applyFont="1" applyBorder="1" applyAlignment="1">
      <alignment horizontal="left" wrapText="1" indent="2"/>
    </xf>
    <xf numFmtId="0" fontId="7" fillId="0" borderId="54" xfId="0" applyFont="1" applyBorder="1"/>
    <xf numFmtId="0" fontId="14" fillId="0" borderId="57" xfId="0" applyFont="1" applyBorder="1"/>
    <xf numFmtId="3" fontId="14" fillId="0" borderId="18" xfId="0" applyNumberFormat="1" applyFont="1" applyBorder="1"/>
    <xf numFmtId="3" fontId="14" fillId="0" borderId="19" xfId="0" applyNumberFormat="1" applyFont="1" applyBorder="1"/>
    <xf numFmtId="0" fontId="14" fillId="0" borderId="58" xfId="0" applyFont="1" applyBorder="1" applyAlignment="1">
      <alignment horizontal="left" indent="1"/>
    </xf>
    <xf numFmtId="3" fontId="14" fillId="0" borderId="20" xfId="0" applyNumberFormat="1" applyFont="1" applyBorder="1"/>
    <xf numFmtId="0" fontId="14" fillId="0" borderId="58" xfId="0" applyFont="1" applyBorder="1"/>
    <xf numFmtId="0" fontId="14" fillId="0" borderId="58" xfId="0" applyFont="1" applyBorder="1" applyAlignment="1">
      <alignment horizontal="left" indent="3"/>
    </xf>
    <xf numFmtId="0" fontId="14" fillId="0" borderId="56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0" borderId="57" xfId="0" applyFont="1" applyBorder="1" applyAlignment="1">
      <alignment horizontal="left" indent="1"/>
    </xf>
    <xf numFmtId="0" fontId="14" fillId="0" borderId="60" xfId="0" applyFont="1" applyBorder="1"/>
    <xf numFmtId="3" fontId="14" fillId="0" borderId="61" xfId="0" applyNumberFormat="1" applyFont="1" applyBorder="1"/>
    <xf numFmtId="3" fontId="14" fillId="0" borderId="53" xfId="0" applyNumberFormat="1" applyFont="1" applyBorder="1"/>
    <xf numFmtId="3" fontId="14" fillId="0" borderId="62" xfId="0" applyNumberFormat="1" applyFont="1" applyBorder="1"/>
    <xf numFmtId="0" fontId="14" fillId="0" borderId="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left" indent="3"/>
    </xf>
    <xf numFmtId="3" fontId="14" fillId="0" borderId="29" xfId="0" applyNumberFormat="1" applyFont="1" applyBorder="1"/>
    <xf numFmtId="3" fontId="14" fillId="0" borderId="13" xfId="0" applyNumberFormat="1" applyFont="1" applyBorder="1"/>
    <xf numFmtId="3" fontId="14" fillId="0" borderId="63" xfId="0" applyNumberFormat="1" applyFont="1" applyBorder="1"/>
    <xf numFmtId="0" fontId="14" fillId="0" borderId="24" xfId="0" applyFont="1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left" indent="3"/>
    </xf>
    <xf numFmtId="0" fontId="6" fillId="0" borderId="6" xfId="0" applyFont="1" applyBorder="1" applyAlignment="1">
      <alignment horizontal="left" indent="3"/>
    </xf>
    <xf numFmtId="0" fontId="6" fillId="0" borderId="18" xfId="0" applyFont="1" applyBorder="1" applyAlignment="1">
      <alignment horizontal="left" indent="2"/>
    </xf>
    <xf numFmtId="0" fontId="14" fillId="0" borderId="4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3" fontId="14" fillId="0" borderId="43" xfId="0" applyNumberFormat="1" applyFont="1" applyBorder="1"/>
    <xf numFmtId="3" fontId="14" fillId="0" borderId="44" xfId="0" applyNumberFormat="1" applyFont="1" applyBorder="1"/>
    <xf numFmtId="3" fontId="14" fillId="0" borderId="65" xfId="0" applyNumberFormat="1" applyFont="1" applyBorder="1"/>
    <xf numFmtId="3" fontId="14" fillId="0" borderId="40" xfId="0" applyNumberFormat="1" applyFont="1" applyBorder="1"/>
    <xf numFmtId="3" fontId="14" fillId="0" borderId="55" xfId="0" applyNumberFormat="1" applyFont="1" applyBorder="1"/>
    <xf numFmtId="3" fontId="14" fillId="0" borderId="48" xfId="0" applyNumberFormat="1" applyFont="1" applyBorder="1"/>
    <xf numFmtId="3" fontId="14" fillId="0" borderId="31" xfId="0" applyNumberFormat="1" applyFont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3" fontId="9" fillId="0" borderId="20" xfId="0" applyNumberFormat="1" applyFont="1" applyBorder="1"/>
    <xf numFmtId="3" fontId="9" fillId="0" borderId="2" xfId="0" applyNumberFormat="1" applyFont="1" applyBorder="1"/>
    <xf numFmtId="3" fontId="9" fillId="0" borderId="10" xfId="0" applyNumberFormat="1" applyFont="1" applyBorder="1"/>
    <xf numFmtId="3" fontId="14" fillId="0" borderId="1" xfId="0" applyNumberFormat="1" applyFont="1" applyBorder="1"/>
    <xf numFmtId="3" fontId="14" fillId="0" borderId="12" xfId="0" applyNumberFormat="1" applyFont="1" applyBorder="1"/>
    <xf numFmtId="3" fontId="14" fillId="0" borderId="16" xfId="0" applyNumberFormat="1" applyFont="1" applyBorder="1"/>
    <xf numFmtId="3" fontId="9" fillId="0" borderId="44" xfId="0" applyNumberFormat="1" applyFont="1" applyBorder="1"/>
    <xf numFmtId="3" fontId="9" fillId="0" borderId="48" xfId="0" applyNumberFormat="1" applyFont="1" applyBorder="1"/>
    <xf numFmtId="3" fontId="9" fillId="0" borderId="22" xfId="0" applyNumberFormat="1" applyFont="1" applyBorder="1"/>
    <xf numFmtId="3" fontId="9" fillId="0" borderId="23" xfId="0" applyNumberFormat="1" applyFont="1" applyBorder="1"/>
    <xf numFmtId="3" fontId="9" fillId="0" borderId="7" xfId="0" applyNumberFormat="1" applyFont="1" applyBorder="1"/>
    <xf numFmtId="3" fontId="9" fillId="0" borderId="8" xfId="0" applyNumberFormat="1" applyFont="1" applyBorder="1"/>
    <xf numFmtId="3" fontId="9" fillId="0" borderId="33" xfId="0" applyNumberFormat="1" applyFont="1" applyBorder="1"/>
    <xf numFmtId="3" fontId="9" fillId="0" borderId="34" xfId="0" applyNumberFormat="1" applyFont="1" applyBorder="1"/>
    <xf numFmtId="3" fontId="14" fillId="0" borderId="8" xfId="0" applyNumberFormat="1" applyFont="1" applyBorder="1"/>
    <xf numFmtId="3" fontId="23" fillId="0" borderId="19" xfId="0" applyNumberFormat="1" applyFont="1" applyBorder="1"/>
    <xf numFmtId="3" fontId="23" fillId="0" borderId="20" xfId="0" applyNumberFormat="1" applyFont="1" applyBorder="1"/>
    <xf numFmtId="3" fontId="14" fillId="0" borderId="47" xfId="0" applyNumberFormat="1" applyFont="1" applyBorder="1"/>
    <xf numFmtId="3" fontId="14" fillId="0" borderId="49" xfId="0" applyNumberFormat="1" applyFont="1" applyBorder="1"/>
    <xf numFmtId="3" fontId="9" fillId="0" borderId="53" xfId="0" applyNumberFormat="1" applyFont="1" applyBorder="1"/>
    <xf numFmtId="3" fontId="9" fillId="0" borderId="52" xfId="0" applyNumberFormat="1" applyFont="1" applyBorder="1"/>
    <xf numFmtId="3" fontId="9" fillId="0" borderId="47" xfId="0" applyNumberFormat="1" applyFont="1" applyBorder="1"/>
    <xf numFmtId="3" fontId="9" fillId="0" borderId="49" xfId="0" applyNumberFormat="1" applyFont="1" applyBorder="1"/>
    <xf numFmtId="3" fontId="14" fillId="0" borderId="45" xfId="0" applyNumberFormat="1" applyFont="1" applyBorder="1"/>
    <xf numFmtId="3" fontId="14" fillId="0" borderId="22" xfId="0" applyNumberFormat="1" applyFont="1" applyBorder="1"/>
    <xf numFmtId="0" fontId="5" fillId="0" borderId="18" xfId="0" applyFont="1" applyBorder="1" applyAlignment="1">
      <alignment horizontal="left" indent="2"/>
    </xf>
    <xf numFmtId="0" fontId="5" fillId="0" borderId="0" xfId="0" applyFont="1"/>
    <xf numFmtId="3" fontId="5" fillId="0" borderId="0" xfId="0" applyNumberFormat="1" applyFont="1"/>
    <xf numFmtId="164" fontId="5" fillId="0" borderId="0" xfId="1" applyNumberFormat="1" applyFont="1"/>
    <xf numFmtId="0" fontId="5" fillId="0" borderId="58" xfId="0" applyFont="1" applyBorder="1" applyAlignment="1">
      <alignment horizontal="left" indent="1"/>
    </xf>
    <xf numFmtId="3" fontId="5" fillId="0" borderId="66" xfId="0" applyNumberFormat="1" applyFont="1" applyBorder="1"/>
    <xf numFmtId="3" fontId="5" fillId="0" borderId="20" xfId="0" applyNumberFormat="1" applyFont="1" applyBorder="1"/>
    <xf numFmtId="3" fontId="5" fillId="0" borderId="67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0" fontId="5" fillId="0" borderId="58" xfId="0" applyFont="1" applyBorder="1" applyAlignment="1">
      <alignment horizontal="left" indent="3"/>
    </xf>
    <xf numFmtId="0" fontId="5" fillId="0" borderId="25" xfId="0" applyFont="1" applyBorder="1" applyAlignment="1">
      <alignment horizontal="left"/>
    </xf>
    <xf numFmtId="3" fontId="5" fillId="0" borderId="59" xfId="0" applyNumberFormat="1" applyFont="1" applyBorder="1"/>
    <xf numFmtId="0" fontId="27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Alignment="1"/>
    <xf numFmtId="0" fontId="5" fillId="0" borderId="57" xfId="0" applyFont="1" applyBorder="1"/>
    <xf numFmtId="3" fontId="14" fillId="0" borderId="69" xfId="0" applyNumberFormat="1" applyFont="1" applyBorder="1"/>
    <xf numFmtId="3" fontId="14" fillId="0" borderId="15" xfId="0" applyNumberFormat="1" applyFont="1" applyBorder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3" fontId="9" fillId="0" borderId="0" xfId="0" applyNumberFormat="1" applyFont="1" applyBorder="1"/>
    <xf numFmtId="0" fontId="16" fillId="0" borderId="0" xfId="0" applyFont="1" applyBorder="1" applyAlignment="1">
      <alignment horizontal="left" indent="3"/>
    </xf>
    <xf numFmtId="3" fontId="14" fillId="0" borderId="2" xfId="0" applyNumberFormat="1" applyFont="1" applyBorder="1"/>
    <xf numFmtId="3" fontId="14" fillId="0" borderId="70" xfId="0" applyNumberFormat="1" applyFont="1" applyBorder="1"/>
    <xf numFmtId="0" fontId="5" fillId="0" borderId="27" xfId="0" applyFont="1" applyBorder="1" applyAlignment="1">
      <alignment vertical="top" wrapText="1"/>
    </xf>
    <xf numFmtId="3" fontId="14" fillId="0" borderId="71" xfId="0" applyNumberFormat="1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indent="3"/>
    </xf>
    <xf numFmtId="3" fontId="5" fillId="0" borderId="16" xfId="0" applyNumberFormat="1" applyFont="1" applyBorder="1"/>
    <xf numFmtId="3" fontId="5" fillId="0" borderId="17" xfId="0" applyNumberFormat="1" applyFont="1" applyBorder="1"/>
    <xf numFmtId="0" fontId="5" fillId="0" borderId="18" xfId="0" applyFont="1" applyBorder="1" applyAlignment="1">
      <alignment horizontal="left" indent="3"/>
    </xf>
    <xf numFmtId="0" fontId="5" fillId="0" borderId="72" xfId="0" applyFont="1" applyBorder="1" applyAlignment="1">
      <alignment horizontal="left" indent="3"/>
    </xf>
    <xf numFmtId="3" fontId="5" fillId="0" borderId="13" xfId="0" applyNumberFormat="1" applyFont="1" applyBorder="1"/>
    <xf numFmtId="3" fontId="5" fillId="0" borderId="2" xfId="0" applyNumberFormat="1" applyFont="1" applyBorder="1"/>
    <xf numFmtId="3" fontId="5" fillId="0" borderId="10" xfId="0" applyNumberFormat="1" applyFont="1" applyBorder="1"/>
    <xf numFmtId="0" fontId="5" fillId="0" borderId="15" xfId="0" applyFont="1" applyBorder="1" applyAlignment="1">
      <alignment horizontal="left" indent="2"/>
    </xf>
    <xf numFmtId="0" fontId="5" fillId="0" borderId="31" xfId="0" applyFont="1" applyBorder="1" applyAlignment="1">
      <alignment horizontal="left" indent="2"/>
    </xf>
    <xf numFmtId="3" fontId="5" fillId="0" borderId="33" xfId="0" applyNumberFormat="1" applyFont="1" applyBorder="1"/>
    <xf numFmtId="3" fontId="5" fillId="0" borderId="34" xfId="0" applyNumberFormat="1" applyFont="1" applyBorder="1"/>
    <xf numFmtId="0" fontId="5" fillId="0" borderId="55" xfId="0" applyFont="1" applyBorder="1" applyAlignment="1">
      <alignment horizontal="left" indent="3"/>
    </xf>
    <xf numFmtId="3" fontId="5" fillId="0" borderId="44" xfId="0" applyNumberFormat="1" applyFont="1" applyBorder="1"/>
    <xf numFmtId="3" fontId="5" fillId="0" borderId="48" xfId="0" applyNumberFormat="1" applyFont="1" applyBorder="1"/>
    <xf numFmtId="0" fontId="5" fillId="0" borderId="18" xfId="0" applyFont="1" applyBorder="1" applyAlignment="1">
      <alignment horizontal="left" indent="5"/>
    </xf>
    <xf numFmtId="0" fontId="5" fillId="0" borderId="21" xfId="0" applyFont="1" applyBorder="1" applyAlignment="1">
      <alignment horizontal="left" indent="5"/>
    </xf>
    <xf numFmtId="3" fontId="5" fillId="0" borderId="22" xfId="0" applyNumberFormat="1" applyFont="1" applyBorder="1"/>
    <xf numFmtId="3" fontId="5" fillId="0" borderId="23" xfId="0" applyNumberFormat="1" applyFont="1" applyBorder="1"/>
    <xf numFmtId="0" fontId="5" fillId="0" borderId="6" xfId="0" applyFont="1" applyBorder="1" applyAlignment="1">
      <alignment horizontal="left" indent="3"/>
    </xf>
    <xf numFmtId="3" fontId="5" fillId="0" borderId="7" xfId="0" applyNumberFormat="1" applyFont="1" applyBorder="1"/>
    <xf numFmtId="3" fontId="5" fillId="0" borderId="8" xfId="0" applyNumberFormat="1" applyFont="1" applyBorder="1"/>
    <xf numFmtId="3" fontId="5" fillId="0" borderId="19" xfId="0" applyNumberFormat="1" applyFont="1" applyBorder="1" applyAlignment="1">
      <alignment horizontal="right"/>
    </xf>
    <xf numFmtId="3" fontId="5" fillId="0" borderId="16" xfId="0" applyNumberFormat="1" applyFont="1" applyFill="1" applyBorder="1"/>
    <xf numFmtId="3" fontId="5" fillId="0" borderId="19" xfId="0" applyNumberFormat="1" applyFont="1" applyFill="1" applyBorder="1"/>
    <xf numFmtId="3" fontId="5" fillId="0" borderId="13" xfId="0" applyNumberFormat="1" applyFont="1" applyFill="1" applyBorder="1"/>
    <xf numFmtId="3" fontId="5" fillId="0" borderId="2" xfId="0" applyNumberFormat="1" applyFont="1" applyFill="1" applyBorder="1"/>
    <xf numFmtId="3" fontId="14" fillId="0" borderId="1" xfId="0" applyNumberFormat="1" applyFont="1" applyFill="1" applyBorder="1"/>
    <xf numFmtId="0" fontId="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14" fillId="0" borderId="11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18" fillId="0" borderId="46" xfId="0" applyFont="1" applyBorder="1" applyAlignment="1">
      <alignment horizontal="center" vertical="top"/>
    </xf>
    <xf numFmtId="0" fontId="18" fillId="0" borderId="28" xfId="0" applyFont="1" applyBorder="1" applyAlignment="1">
      <alignment horizontal="center" vertical="top"/>
    </xf>
    <xf numFmtId="0" fontId="18" fillId="0" borderId="35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22" fillId="0" borderId="35" xfId="0" applyFont="1" applyBorder="1" applyAlignment="1">
      <alignment horizontal="left" vertical="top" wrapText="1"/>
    </xf>
    <xf numFmtId="0" fontId="22" fillId="0" borderId="35" xfId="0" applyFont="1" applyBorder="1" applyAlignment="1">
      <alignment horizontal="left" vertical="top"/>
    </xf>
    <xf numFmtId="0" fontId="22" fillId="0" borderId="27" xfId="0" applyFont="1" applyBorder="1" applyAlignment="1">
      <alignment horizontal="left" vertical="top"/>
    </xf>
    <xf numFmtId="0" fontId="19" fillId="0" borderId="35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0" fontId="18" fillId="0" borderId="36" xfId="0" applyFont="1" applyBorder="1" applyAlignment="1">
      <alignment horizontal="right" vertical="top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4" fillId="0" borderId="50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</cellXfs>
  <cellStyles count="21">
    <cellStyle name="Comma" xfId="1" builtinId="3"/>
    <cellStyle name="Comma 2" xfId="3"/>
    <cellStyle name="Comma 2 2" xfId="4"/>
    <cellStyle name="Comma 3" xfId="5"/>
    <cellStyle name="Comma 4" xfId="6"/>
    <cellStyle name="Comma 4 2" xfId="7"/>
    <cellStyle name="Currency 2" xfId="8"/>
    <cellStyle name="Currency 2 2" xfId="9"/>
    <cellStyle name="Currency 3" xfId="10"/>
    <cellStyle name="Currency 4" xfId="11"/>
    <cellStyle name="Currency 4 2" xfId="12"/>
    <cellStyle name="Normal" xfId="0" builtinId="0"/>
    <cellStyle name="Normal 2" xfId="13"/>
    <cellStyle name="Normal 3" xfId="2"/>
    <cellStyle name="Normal 4" xfId="14"/>
    <cellStyle name="Normal 5" xfId="19"/>
    <cellStyle name="Normal 6" xfId="20"/>
    <cellStyle name="Percent 2" xfId="15"/>
    <cellStyle name="Percent 2 2" xfId="16"/>
    <cellStyle name="Percent 3" xfId="17"/>
    <cellStyle name="Percent 3 2" xfId="1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90" zoomScaleNormal="100" zoomScaleSheetLayoutView="90" workbookViewId="0">
      <selection activeCell="B39" sqref="B39"/>
    </sheetView>
  </sheetViews>
  <sheetFormatPr defaultRowHeight="14.25" x14ac:dyDescent="0.2"/>
  <cols>
    <col min="1" max="1" width="113.5703125" style="124" customWidth="1"/>
    <col min="2" max="2" width="17.5703125" style="125" customWidth="1"/>
    <col min="3" max="3" width="11.42578125" style="125" customWidth="1"/>
    <col min="4" max="4" width="14.5703125" style="126" customWidth="1"/>
    <col min="5" max="5" width="11.5703125" style="4" bestFit="1" customWidth="1"/>
    <col min="6" max="6" width="4.85546875" style="124" customWidth="1"/>
    <col min="7" max="16384" width="9.140625" style="124"/>
  </cols>
  <sheetData>
    <row r="1" spans="1:5" ht="18" x14ac:dyDescent="0.25">
      <c r="A1" s="184" t="s">
        <v>0</v>
      </c>
      <c r="B1" s="184"/>
      <c r="C1" s="184"/>
      <c r="D1" s="184"/>
      <c r="E1" s="4" t="s">
        <v>6</v>
      </c>
    </row>
    <row r="2" spans="1:5" ht="15" x14ac:dyDescent="0.2">
      <c r="A2" s="185" t="s">
        <v>108</v>
      </c>
      <c r="B2" s="185"/>
      <c r="C2" s="185"/>
      <c r="D2" s="185"/>
      <c r="E2" s="4" t="s">
        <v>6</v>
      </c>
    </row>
    <row r="3" spans="1:5" x14ac:dyDescent="0.2">
      <c r="A3" s="186" t="s">
        <v>1</v>
      </c>
      <c r="B3" s="186"/>
      <c r="C3" s="186"/>
      <c r="D3" s="186"/>
      <c r="E3" s="4" t="s">
        <v>6</v>
      </c>
    </row>
    <row r="4" spans="1:5" x14ac:dyDescent="0.2">
      <c r="A4" s="187" t="s">
        <v>2</v>
      </c>
      <c r="B4" s="187"/>
      <c r="C4" s="187"/>
      <c r="D4" s="187"/>
      <c r="E4" s="4" t="s">
        <v>6</v>
      </c>
    </row>
    <row r="5" spans="1:5" ht="15" thickBot="1" x14ac:dyDescent="0.25">
      <c r="E5" s="4" t="s">
        <v>6</v>
      </c>
    </row>
    <row r="6" spans="1:5" ht="15" x14ac:dyDescent="0.25">
      <c r="B6" s="188" t="s">
        <v>81</v>
      </c>
      <c r="C6" s="189"/>
      <c r="D6" s="190"/>
      <c r="E6" s="4" t="s">
        <v>6</v>
      </c>
    </row>
    <row r="7" spans="1:5" ht="15.75" thickBot="1" x14ac:dyDescent="0.25">
      <c r="B7" s="1" t="s">
        <v>102</v>
      </c>
      <c r="C7" s="2" t="s">
        <v>103</v>
      </c>
      <c r="D7" s="3" t="s">
        <v>4</v>
      </c>
      <c r="E7" s="4" t="s">
        <v>6</v>
      </c>
    </row>
    <row r="8" spans="1:5" ht="15" x14ac:dyDescent="0.25">
      <c r="A8" s="72" t="s">
        <v>80</v>
      </c>
      <c r="B8" s="73">
        <v>0</v>
      </c>
      <c r="C8" s="74">
        <v>0</v>
      </c>
      <c r="D8" s="75">
        <v>270000</v>
      </c>
      <c r="E8" s="4" t="s">
        <v>6</v>
      </c>
    </row>
    <row r="9" spans="1:5" ht="15" x14ac:dyDescent="0.25">
      <c r="A9" s="141" t="s">
        <v>100</v>
      </c>
      <c r="B9" s="149"/>
      <c r="C9" s="148"/>
      <c r="D9" s="151">
        <v>-13770</v>
      </c>
      <c r="E9" s="4" t="s">
        <v>6</v>
      </c>
    </row>
    <row r="10" spans="1:5" ht="15" x14ac:dyDescent="0.25">
      <c r="A10" s="71" t="s">
        <v>82</v>
      </c>
      <c r="B10" s="89">
        <f>SUM(B8:B9)</f>
        <v>0</v>
      </c>
      <c r="C10" s="90">
        <f>SUM(C8:C9)</f>
        <v>0</v>
      </c>
      <c r="D10" s="91">
        <f>SUM(D8:D9)</f>
        <v>256230</v>
      </c>
      <c r="E10" s="4" t="s">
        <v>6</v>
      </c>
    </row>
    <row r="11" spans="1:5" ht="15" x14ac:dyDescent="0.25">
      <c r="A11" s="71"/>
      <c r="B11" s="89"/>
      <c r="C11" s="90"/>
      <c r="D11" s="91"/>
    </row>
    <row r="12" spans="1:5" ht="15" x14ac:dyDescent="0.25">
      <c r="A12" s="62" t="s">
        <v>105</v>
      </c>
      <c r="B12" s="89">
        <v>0</v>
      </c>
      <c r="C12" s="90">
        <v>0</v>
      </c>
      <c r="D12" s="91">
        <v>270000</v>
      </c>
      <c r="E12" s="4" t="s">
        <v>6</v>
      </c>
    </row>
    <row r="13" spans="1:5" ht="15" x14ac:dyDescent="0.25">
      <c r="A13" s="127" t="s">
        <v>109</v>
      </c>
      <c r="B13" s="121">
        <v>0</v>
      </c>
      <c r="C13" s="122">
        <v>0</v>
      </c>
      <c r="D13" s="130">
        <v>-19440</v>
      </c>
      <c r="E13" s="4" t="s">
        <v>6</v>
      </c>
    </row>
    <row r="14" spans="1:5" ht="15" x14ac:dyDescent="0.25">
      <c r="A14" s="65" t="s">
        <v>106</v>
      </c>
      <c r="B14" s="143">
        <f>SUM(B12:B13)+B10</f>
        <v>0</v>
      </c>
      <c r="C14" s="103">
        <f>SUM(C12:C13)+C10</f>
        <v>0</v>
      </c>
      <c r="D14" s="142">
        <f>SUM(D12:D13)</f>
        <v>250560</v>
      </c>
      <c r="E14" s="4" t="s">
        <v>6</v>
      </c>
    </row>
    <row r="15" spans="1:5" ht="15" x14ac:dyDescent="0.25">
      <c r="A15" s="65"/>
      <c r="B15" s="63"/>
      <c r="C15" s="64"/>
      <c r="D15" s="66"/>
      <c r="E15" s="4" t="s">
        <v>6</v>
      </c>
    </row>
    <row r="16" spans="1:5" ht="15" x14ac:dyDescent="0.25">
      <c r="A16" s="67" t="s">
        <v>59</v>
      </c>
      <c r="B16" s="63"/>
      <c r="C16" s="64"/>
      <c r="D16" s="66"/>
      <c r="E16" s="4" t="s">
        <v>6</v>
      </c>
    </row>
    <row r="17" spans="1:5" x14ac:dyDescent="0.2">
      <c r="A17" s="133" t="s">
        <v>5</v>
      </c>
      <c r="B17" s="131">
        <v>0</v>
      </c>
      <c r="C17" s="132">
        <v>0</v>
      </c>
      <c r="D17" s="129">
        <v>19440</v>
      </c>
      <c r="E17" s="4" t="s">
        <v>6</v>
      </c>
    </row>
    <row r="18" spans="1:5" ht="15" x14ac:dyDescent="0.25">
      <c r="A18" s="68" t="s">
        <v>60</v>
      </c>
      <c r="B18" s="63">
        <f>SUM(B17:B17)</f>
        <v>0</v>
      </c>
      <c r="C18" s="64">
        <f>SUM(C17:C17)</f>
        <v>0</v>
      </c>
      <c r="D18" s="66">
        <f>SUM(D17:D17)</f>
        <v>19440</v>
      </c>
      <c r="E18" s="4" t="s">
        <v>6</v>
      </c>
    </row>
    <row r="19" spans="1:5" ht="15" x14ac:dyDescent="0.25">
      <c r="A19" s="65" t="s">
        <v>61</v>
      </c>
      <c r="B19" s="95">
        <f>B18</f>
        <v>0</v>
      </c>
      <c r="C19" s="25">
        <f>C18</f>
        <v>0</v>
      </c>
      <c r="D19" s="26">
        <f>D18</f>
        <v>19440</v>
      </c>
      <c r="E19" s="4" t="s">
        <v>6</v>
      </c>
    </row>
    <row r="20" spans="1:5" ht="15" x14ac:dyDescent="0.25">
      <c r="A20" s="69" t="s">
        <v>83</v>
      </c>
      <c r="B20" s="93">
        <f>B14+B19</f>
        <v>0</v>
      </c>
      <c r="C20" s="90">
        <f>C14+C19</f>
        <v>0</v>
      </c>
      <c r="D20" s="94">
        <f>D14+D19</f>
        <v>270000</v>
      </c>
      <c r="E20" s="4" t="s">
        <v>6</v>
      </c>
    </row>
    <row r="21" spans="1:5" ht="15" x14ac:dyDescent="0.25">
      <c r="A21" s="70" t="s">
        <v>84</v>
      </c>
      <c r="B21" s="89">
        <f>B20</f>
        <v>0</v>
      </c>
      <c r="C21" s="90">
        <f>C20</f>
        <v>0</v>
      </c>
      <c r="D21" s="91">
        <f>D20</f>
        <v>270000</v>
      </c>
      <c r="E21" s="4" t="s">
        <v>6</v>
      </c>
    </row>
    <row r="22" spans="1:5" ht="15" x14ac:dyDescent="0.25">
      <c r="A22" s="127" t="s">
        <v>101</v>
      </c>
      <c r="B22" s="92"/>
      <c r="C22" s="25"/>
      <c r="D22" s="128">
        <v>0</v>
      </c>
      <c r="E22" s="4" t="s">
        <v>6</v>
      </c>
    </row>
    <row r="23" spans="1:5" s="5" customFormat="1" ht="15" x14ac:dyDescent="0.25">
      <c r="A23" s="81" t="s">
        <v>85</v>
      </c>
      <c r="B23" s="78">
        <f t="shared" ref="B23:C23" si="0">SUM(B21:B22)</f>
        <v>0</v>
      </c>
      <c r="C23" s="79">
        <f t="shared" si="0"/>
        <v>0</v>
      </c>
      <c r="D23" s="80">
        <f>SUM(D21:D22)</f>
        <v>270000</v>
      </c>
      <c r="E23" s="4" t="s">
        <v>6</v>
      </c>
    </row>
    <row r="24" spans="1:5" ht="15" thickBot="1" x14ac:dyDescent="0.25">
      <c r="A24" s="134" t="s">
        <v>107</v>
      </c>
      <c r="B24" s="135">
        <f>B21-B12</f>
        <v>0</v>
      </c>
      <c r="C24" s="135">
        <f>C21-C12</f>
        <v>0</v>
      </c>
      <c r="D24" s="135">
        <f>D21-D12</f>
        <v>0</v>
      </c>
      <c r="E24" s="4" t="s">
        <v>6</v>
      </c>
    </row>
    <row r="25" spans="1:5" x14ac:dyDescent="0.2">
      <c r="A25" s="4"/>
      <c r="E25" s="4" t="s">
        <v>6</v>
      </c>
    </row>
    <row r="26" spans="1:5" ht="17.25" x14ac:dyDescent="0.2">
      <c r="A26" s="182" t="s">
        <v>104</v>
      </c>
      <c r="B26" s="183"/>
      <c r="C26" s="183"/>
      <c r="D26" s="183"/>
      <c r="E26" s="4" t="s">
        <v>6</v>
      </c>
    </row>
    <row r="27" spans="1:5" x14ac:dyDescent="0.2">
      <c r="E27" s="4" t="s">
        <v>7</v>
      </c>
    </row>
  </sheetData>
  <mergeCells count="6">
    <mergeCell ref="A26:D26"/>
    <mergeCell ref="A1:D1"/>
    <mergeCell ref="A2:D2"/>
    <mergeCell ref="A3:D3"/>
    <mergeCell ref="A4:D4"/>
    <mergeCell ref="B6:D6"/>
  </mergeCells>
  <printOptions horizontalCentered="1"/>
  <pageMargins left="0.7" right="0.7" top="0.63" bottom="0.63" header="0.3" footer="0.3"/>
  <pageSetup scale="75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view="pageBreakPreview" topLeftCell="A7" zoomScale="85" zoomScaleNormal="100" zoomScaleSheetLayoutView="85" workbookViewId="0">
      <selection activeCell="G20" sqref="G20"/>
    </sheetView>
  </sheetViews>
  <sheetFormatPr defaultRowHeight="14.25" x14ac:dyDescent="0.2"/>
  <cols>
    <col min="1" max="1" width="37.140625" style="124" customWidth="1"/>
    <col min="2" max="3" width="8.28515625" style="124" customWidth="1"/>
    <col min="4" max="4" width="12.7109375" style="124" customWidth="1"/>
    <col min="5" max="6" width="8.28515625" style="124" customWidth="1"/>
    <col min="7" max="7" width="12.7109375" style="124" customWidth="1"/>
    <col min="8" max="9" width="8.28515625" style="124" customWidth="1"/>
    <col min="10" max="10" width="12.7109375" style="124" customWidth="1"/>
    <col min="11" max="12" width="8.28515625" style="124" customWidth="1"/>
    <col min="13" max="13" width="12.7109375" style="124" customWidth="1"/>
    <col min="14" max="14" width="14" style="4" bestFit="1" customWidth="1"/>
    <col min="15" max="15" width="4.5703125" style="124" customWidth="1"/>
    <col min="16" max="17" width="8.28515625" style="124" customWidth="1"/>
    <col min="18" max="18" width="12.7109375" style="124" customWidth="1"/>
    <col min="19" max="20" width="8.28515625" style="124" customWidth="1"/>
    <col min="21" max="21" width="12.7109375" style="124" customWidth="1"/>
    <col min="22" max="16384" width="9.140625" style="124"/>
  </cols>
  <sheetData>
    <row r="1" spans="1:21" ht="18" x14ac:dyDescent="0.2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52" t="s">
        <v>6</v>
      </c>
      <c r="O1" s="6"/>
      <c r="P1" s="6"/>
      <c r="Q1" s="6"/>
      <c r="R1" s="6"/>
      <c r="S1" s="6"/>
      <c r="T1" s="6"/>
      <c r="U1" s="6"/>
    </row>
    <row r="2" spans="1:21" ht="15" x14ac:dyDescent="0.2">
      <c r="A2" s="185" t="s">
        <v>108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52" t="s">
        <v>6</v>
      </c>
      <c r="O2" s="7"/>
      <c r="P2" s="7"/>
      <c r="Q2" s="7"/>
      <c r="R2" s="7"/>
      <c r="S2" s="7"/>
      <c r="T2" s="7"/>
      <c r="U2" s="7"/>
    </row>
    <row r="3" spans="1:21" x14ac:dyDescent="0.2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52" t="s">
        <v>6</v>
      </c>
      <c r="O3" s="140"/>
      <c r="P3" s="140"/>
      <c r="Q3" s="140"/>
      <c r="R3" s="140"/>
      <c r="S3" s="140"/>
      <c r="T3" s="140"/>
      <c r="U3" s="140"/>
    </row>
    <row r="4" spans="1:21" x14ac:dyDescent="0.2">
      <c r="A4" s="195" t="s">
        <v>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52" t="s">
        <v>6</v>
      </c>
      <c r="O4" s="139"/>
      <c r="P4" s="139"/>
      <c r="Q4" s="139"/>
      <c r="R4" s="139"/>
      <c r="S4" s="139"/>
      <c r="T4" s="139"/>
      <c r="U4" s="139"/>
    </row>
    <row r="5" spans="1:21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52" t="s">
        <v>6</v>
      </c>
      <c r="O5" s="139"/>
      <c r="P5" s="139"/>
      <c r="Q5" s="139"/>
      <c r="R5" s="139"/>
      <c r="S5" s="139"/>
      <c r="T5" s="139"/>
      <c r="U5" s="139"/>
    </row>
    <row r="6" spans="1:21" ht="15" thickBo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52" t="s">
        <v>6</v>
      </c>
      <c r="O6" s="139"/>
      <c r="P6" s="139"/>
      <c r="Q6" s="139"/>
      <c r="R6" s="139"/>
      <c r="S6" s="139"/>
      <c r="T6" s="139"/>
      <c r="U6" s="139"/>
    </row>
    <row r="7" spans="1:21" ht="63.75" customHeight="1" x14ac:dyDescent="0.2">
      <c r="A7" s="191" t="s">
        <v>69</v>
      </c>
      <c r="B7" s="193" t="s">
        <v>86</v>
      </c>
      <c r="C7" s="193"/>
      <c r="D7" s="193"/>
      <c r="E7" s="193" t="s">
        <v>105</v>
      </c>
      <c r="F7" s="193"/>
      <c r="G7" s="193"/>
      <c r="H7" s="193" t="s">
        <v>87</v>
      </c>
      <c r="I7" s="193"/>
      <c r="J7" s="193"/>
      <c r="K7" s="193" t="s">
        <v>83</v>
      </c>
      <c r="L7" s="193"/>
      <c r="M7" s="194"/>
      <c r="N7" s="52" t="s">
        <v>6</v>
      </c>
    </row>
    <row r="8" spans="1:21" ht="28.5" x14ac:dyDescent="0.2">
      <c r="A8" s="192"/>
      <c r="B8" s="152" t="s">
        <v>3</v>
      </c>
      <c r="C8" s="152" t="s">
        <v>76</v>
      </c>
      <c r="D8" s="152" t="s">
        <v>4</v>
      </c>
      <c r="E8" s="152" t="s">
        <v>3</v>
      </c>
      <c r="F8" s="152" t="s">
        <v>76</v>
      </c>
      <c r="G8" s="152" t="s">
        <v>4</v>
      </c>
      <c r="H8" s="152" t="s">
        <v>3</v>
      </c>
      <c r="I8" s="152" t="s">
        <v>76</v>
      </c>
      <c r="J8" s="152" t="s">
        <v>4</v>
      </c>
      <c r="K8" s="152" t="s">
        <v>3</v>
      </c>
      <c r="L8" s="152" t="s">
        <v>76</v>
      </c>
      <c r="M8" s="153" t="s">
        <v>4</v>
      </c>
      <c r="N8" s="52" t="s">
        <v>6</v>
      </c>
    </row>
    <row r="9" spans="1:21" x14ac:dyDescent="0.2">
      <c r="A9" s="154" t="s">
        <v>110</v>
      </c>
      <c r="B9" s="155">
        <v>0</v>
      </c>
      <c r="C9" s="155">
        <v>0</v>
      </c>
      <c r="D9" s="155">
        <f>214622-10946</f>
        <v>203676</v>
      </c>
      <c r="E9" s="155">
        <v>0</v>
      </c>
      <c r="F9" s="155">
        <v>0</v>
      </c>
      <c r="G9" s="177">
        <v>199169</v>
      </c>
      <c r="H9" s="155">
        <v>0</v>
      </c>
      <c r="I9" s="155">
        <v>0</v>
      </c>
      <c r="J9" s="155">
        <v>15453</v>
      </c>
      <c r="K9" s="155">
        <f>E9+H9</f>
        <v>0</v>
      </c>
      <c r="L9" s="155">
        <f t="shared" ref="L9:M18" si="0">F9+I9</f>
        <v>0</v>
      </c>
      <c r="M9" s="156">
        <f t="shared" si="0"/>
        <v>214622</v>
      </c>
      <c r="N9" s="52" t="s">
        <v>6</v>
      </c>
    </row>
    <row r="10" spans="1:21" x14ac:dyDescent="0.2">
      <c r="A10" s="157" t="s">
        <v>111</v>
      </c>
      <c r="B10" s="132">
        <v>0</v>
      </c>
      <c r="C10" s="132">
        <v>0</v>
      </c>
      <c r="D10" s="132">
        <f>43661-2227</f>
        <v>41434</v>
      </c>
      <c r="E10" s="132">
        <v>0</v>
      </c>
      <c r="F10" s="132">
        <v>0</v>
      </c>
      <c r="G10" s="178">
        <v>40518</v>
      </c>
      <c r="H10" s="132">
        <v>0</v>
      </c>
      <c r="I10" s="132">
        <v>0</v>
      </c>
      <c r="J10" s="132">
        <v>3143</v>
      </c>
      <c r="K10" s="132">
        <f t="shared" ref="K10:K15" si="1">E10+H10</f>
        <v>0</v>
      </c>
      <c r="L10" s="132">
        <f t="shared" si="0"/>
        <v>0</v>
      </c>
      <c r="M10" s="129">
        <f t="shared" si="0"/>
        <v>43661</v>
      </c>
      <c r="N10" s="52" t="s">
        <v>6</v>
      </c>
    </row>
    <row r="11" spans="1:21" x14ac:dyDescent="0.2">
      <c r="A11" s="157" t="s">
        <v>112</v>
      </c>
      <c r="B11" s="132">
        <v>0</v>
      </c>
      <c r="C11" s="132">
        <v>0</v>
      </c>
      <c r="D11" s="132">
        <v>0</v>
      </c>
      <c r="E11" s="132">
        <v>0</v>
      </c>
      <c r="F11" s="132">
        <v>0</v>
      </c>
      <c r="G11" s="178">
        <v>0</v>
      </c>
      <c r="H11" s="132">
        <v>0</v>
      </c>
      <c r="I11" s="132">
        <v>0</v>
      </c>
      <c r="J11" s="132">
        <v>0</v>
      </c>
      <c r="K11" s="132">
        <f t="shared" si="1"/>
        <v>0</v>
      </c>
      <c r="L11" s="132">
        <f t="shared" si="0"/>
        <v>0</v>
      </c>
      <c r="M11" s="129">
        <f t="shared" si="0"/>
        <v>0</v>
      </c>
      <c r="N11" s="52" t="s">
        <v>6</v>
      </c>
    </row>
    <row r="12" spans="1:21" x14ac:dyDescent="0.2">
      <c r="A12" s="158" t="s">
        <v>113</v>
      </c>
      <c r="B12" s="132">
        <v>0</v>
      </c>
      <c r="C12" s="132">
        <v>0</v>
      </c>
      <c r="D12" s="159">
        <f>7000-357</f>
        <v>6643</v>
      </c>
      <c r="E12" s="132">
        <v>0</v>
      </c>
      <c r="F12" s="132">
        <v>0</v>
      </c>
      <c r="G12" s="179">
        <v>6496</v>
      </c>
      <c r="H12" s="132">
        <v>0</v>
      </c>
      <c r="I12" s="132">
        <v>0</v>
      </c>
      <c r="J12" s="159">
        <v>504</v>
      </c>
      <c r="K12" s="132">
        <f t="shared" si="1"/>
        <v>0</v>
      </c>
      <c r="L12" s="132">
        <f t="shared" si="0"/>
        <v>0</v>
      </c>
      <c r="M12" s="129">
        <f t="shared" si="0"/>
        <v>7000</v>
      </c>
      <c r="N12" s="52" t="s">
        <v>6</v>
      </c>
    </row>
    <row r="13" spans="1:21" x14ac:dyDescent="0.2">
      <c r="A13" s="158" t="s">
        <v>114</v>
      </c>
      <c r="B13" s="132">
        <v>0</v>
      </c>
      <c r="C13" s="132">
        <v>0</v>
      </c>
      <c r="D13" s="159">
        <v>0</v>
      </c>
      <c r="E13" s="132">
        <v>0</v>
      </c>
      <c r="F13" s="132">
        <v>0</v>
      </c>
      <c r="G13" s="179">
        <v>0</v>
      </c>
      <c r="H13" s="132">
        <v>0</v>
      </c>
      <c r="I13" s="132">
        <v>0</v>
      </c>
      <c r="J13" s="159">
        <v>0</v>
      </c>
      <c r="K13" s="132">
        <f t="shared" si="1"/>
        <v>0</v>
      </c>
      <c r="L13" s="132">
        <f t="shared" si="0"/>
        <v>0</v>
      </c>
      <c r="M13" s="129">
        <f t="shared" si="0"/>
        <v>0</v>
      </c>
      <c r="N13" s="52" t="s">
        <v>6</v>
      </c>
    </row>
    <row r="14" spans="1:21" x14ac:dyDescent="0.2">
      <c r="A14" s="158" t="s">
        <v>115</v>
      </c>
      <c r="B14" s="132">
        <v>0</v>
      </c>
      <c r="C14" s="132">
        <v>0</v>
      </c>
      <c r="D14" s="159">
        <f>1300-66</f>
        <v>1234</v>
      </c>
      <c r="E14" s="132">
        <v>0</v>
      </c>
      <c r="F14" s="132">
        <v>0</v>
      </c>
      <c r="G14" s="179">
        <v>1206</v>
      </c>
      <c r="H14" s="132">
        <v>0</v>
      </c>
      <c r="I14" s="132">
        <v>0</v>
      </c>
      <c r="J14" s="159">
        <v>94</v>
      </c>
      <c r="K14" s="132">
        <f t="shared" si="1"/>
        <v>0</v>
      </c>
      <c r="L14" s="132">
        <f t="shared" si="0"/>
        <v>0</v>
      </c>
      <c r="M14" s="129">
        <f t="shared" si="0"/>
        <v>1300</v>
      </c>
      <c r="N14" s="52" t="s">
        <v>6</v>
      </c>
    </row>
    <row r="15" spans="1:21" x14ac:dyDescent="0.2">
      <c r="A15" s="158" t="s">
        <v>116</v>
      </c>
      <c r="B15" s="160">
        <v>0</v>
      </c>
      <c r="C15" s="160">
        <v>0</v>
      </c>
      <c r="D15" s="160">
        <f>3417-174</f>
        <v>3243</v>
      </c>
      <c r="E15" s="160">
        <v>0</v>
      </c>
      <c r="F15" s="160">
        <v>0</v>
      </c>
      <c r="G15" s="180">
        <v>3171</v>
      </c>
      <c r="H15" s="160">
        <v>0</v>
      </c>
      <c r="I15" s="160">
        <v>0</v>
      </c>
      <c r="J15" s="160">
        <v>246</v>
      </c>
      <c r="K15" s="160">
        <f t="shared" si="1"/>
        <v>0</v>
      </c>
      <c r="L15" s="160">
        <f t="shared" si="0"/>
        <v>0</v>
      </c>
      <c r="M15" s="161">
        <f t="shared" si="0"/>
        <v>3417</v>
      </c>
      <c r="N15" s="52" t="s">
        <v>6</v>
      </c>
    </row>
    <row r="16" spans="1:21" ht="15" x14ac:dyDescent="0.25">
      <c r="A16" s="13" t="s">
        <v>66</v>
      </c>
      <c r="B16" s="101">
        <f t="shared" ref="B16:M16" si="2">SUM(B9:B15)</f>
        <v>0</v>
      </c>
      <c r="C16" s="101">
        <f t="shared" si="2"/>
        <v>0</v>
      </c>
      <c r="D16" s="101">
        <f t="shared" si="2"/>
        <v>256230</v>
      </c>
      <c r="E16" s="101">
        <f t="shared" si="2"/>
        <v>0</v>
      </c>
      <c r="F16" s="101">
        <f t="shared" si="2"/>
        <v>0</v>
      </c>
      <c r="G16" s="181">
        <f t="shared" si="2"/>
        <v>250560</v>
      </c>
      <c r="H16" s="101">
        <f t="shared" si="2"/>
        <v>0</v>
      </c>
      <c r="I16" s="101">
        <f t="shared" si="2"/>
        <v>0</v>
      </c>
      <c r="J16" s="101">
        <f t="shared" si="2"/>
        <v>19440</v>
      </c>
      <c r="K16" s="101">
        <f t="shared" si="2"/>
        <v>0</v>
      </c>
      <c r="L16" s="101">
        <f t="shared" si="2"/>
        <v>0</v>
      </c>
      <c r="M16" s="102">
        <f t="shared" si="2"/>
        <v>270000</v>
      </c>
      <c r="N16" s="52" t="s">
        <v>6</v>
      </c>
    </row>
    <row r="17" spans="1:14" ht="15" x14ac:dyDescent="0.25">
      <c r="A17" s="162" t="s">
        <v>65</v>
      </c>
      <c r="B17" s="103"/>
      <c r="C17" s="103"/>
      <c r="D17" s="155">
        <v>0</v>
      </c>
      <c r="E17" s="103"/>
      <c r="F17" s="103"/>
      <c r="G17" s="155">
        <v>0</v>
      </c>
      <c r="H17" s="103"/>
      <c r="I17" s="103"/>
      <c r="J17" s="155">
        <v>0</v>
      </c>
      <c r="K17" s="103"/>
      <c r="L17" s="103"/>
      <c r="M17" s="156">
        <f t="shared" si="0"/>
        <v>0</v>
      </c>
      <c r="N17" s="52" t="s">
        <v>6</v>
      </c>
    </row>
    <row r="18" spans="1:14" ht="15" x14ac:dyDescent="0.25">
      <c r="A18" s="163" t="s">
        <v>77</v>
      </c>
      <c r="B18" s="25"/>
      <c r="C18" s="25"/>
      <c r="D18" s="164">
        <f>SUM(D16:D17)</f>
        <v>256230</v>
      </c>
      <c r="E18" s="25"/>
      <c r="F18" s="25"/>
      <c r="G18" s="164">
        <f>SUM(G16:G17)</f>
        <v>250560</v>
      </c>
      <c r="H18" s="25"/>
      <c r="I18" s="25"/>
      <c r="J18" s="164">
        <f>SUM(J16:J17)</f>
        <v>19440</v>
      </c>
      <c r="K18" s="25"/>
      <c r="L18" s="25"/>
      <c r="M18" s="165">
        <f t="shared" si="0"/>
        <v>270000</v>
      </c>
      <c r="N18" s="52" t="s">
        <v>6</v>
      </c>
    </row>
    <row r="19" spans="1:14" x14ac:dyDescent="0.2">
      <c r="A19" s="166" t="s">
        <v>9</v>
      </c>
      <c r="B19" s="167"/>
      <c r="C19" s="167">
        <v>0</v>
      </c>
      <c r="D19" s="167"/>
      <c r="E19" s="167"/>
      <c r="F19" s="167">
        <v>0</v>
      </c>
      <c r="G19" s="167"/>
      <c r="H19" s="167"/>
      <c r="I19" s="167">
        <v>0</v>
      </c>
      <c r="J19" s="167"/>
      <c r="K19" s="167"/>
      <c r="L19" s="167">
        <f t="shared" ref="L19:L20" si="3">F19+I19</f>
        <v>0</v>
      </c>
      <c r="M19" s="168"/>
      <c r="N19" s="52" t="s">
        <v>6</v>
      </c>
    </row>
    <row r="20" spans="1:14" x14ac:dyDescent="0.2">
      <c r="A20" s="157" t="s">
        <v>67</v>
      </c>
      <c r="B20" s="132"/>
      <c r="C20" s="132">
        <f>C16+C19</f>
        <v>0</v>
      </c>
      <c r="D20" s="132"/>
      <c r="E20" s="132"/>
      <c r="F20" s="132">
        <f>F16+F19</f>
        <v>0</v>
      </c>
      <c r="G20" s="132"/>
      <c r="H20" s="132"/>
      <c r="I20" s="132">
        <f>I16+I19</f>
        <v>0</v>
      </c>
      <c r="J20" s="132"/>
      <c r="K20" s="132"/>
      <c r="L20" s="132">
        <f t="shared" si="3"/>
        <v>0</v>
      </c>
      <c r="M20" s="129"/>
      <c r="N20" s="52" t="s">
        <v>6</v>
      </c>
    </row>
    <row r="21" spans="1:14" x14ac:dyDescent="0.2">
      <c r="A21" s="157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29"/>
      <c r="N21" s="52" t="s">
        <v>6</v>
      </c>
    </row>
    <row r="22" spans="1:14" x14ac:dyDescent="0.2">
      <c r="A22" s="157" t="s">
        <v>10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29"/>
      <c r="N22" s="52" t="s">
        <v>6</v>
      </c>
    </row>
    <row r="23" spans="1:14" x14ac:dyDescent="0.2">
      <c r="A23" s="169" t="s">
        <v>11</v>
      </c>
      <c r="B23" s="132"/>
      <c r="C23" s="132">
        <v>0</v>
      </c>
      <c r="D23" s="132"/>
      <c r="E23" s="132"/>
      <c r="F23" s="132">
        <v>0</v>
      </c>
      <c r="G23" s="132"/>
      <c r="H23" s="132"/>
      <c r="I23" s="132">
        <v>0</v>
      </c>
      <c r="J23" s="132"/>
      <c r="K23" s="132"/>
      <c r="L23" s="132">
        <f t="shared" ref="L23:L25" si="4">F23+I23</f>
        <v>0</v>
      </c>
      <c r="M23" s="129"/>
      <c r="N23" s="52" t="s">
        <v>6</v>
      </c>
    </row>
    <row r="24" spans="1:14" x14ac:dyDescent="0.2">
      <c r="A24" s="170" t="s">
        <v>12</v>
      </c>
      <c r="B24" s="171"/>
      <c r="C24" s="171">
        <v>0</v>
      </c>
      <c r="D24" s="171"/>
      <c r="E24" s="171"/>
      <c r="F24" s="171">
        <v>0</v>
      </c>
      <c r="G24" s="171"/>
      <c r="H24" s="171"/>
      <c r="I24" s="171">
        <v>0</v>
      </c>
      <c r="J24" s="171"/>
      <c r="K24" s="171"/>
      <c r="L24" s="171">
        <f t="shared" si="4"/>
        <v>0</v>
      </c>
      <c r="M24" s="172"/>
      <c r="N24" s="52" t="s">
        <v>6</v>
      </c>
    </row>
    <row r="25" spans="1:14" ht="15" thickBot="1" x14ac:dyDescent="0.25">
      <c r="A25" s="173" t="s">
        <v>68</v>
      </c>
      <c r="B25" s="174"/>
      <c r="C25" s="174">
        <f>C20+C23+C24</f>
        <v>0</v>
      </c>
      <c r="D25" s="174"/>
      <c r="E25" s="174"/>
      <c r="F25" s="174">
        <f>F20+F23+F24</f>
        <v>0</v>
      </c>
      <c r="G25" s="174"/>
      <c r="H25" s="174"/>
      <c r="I25" s="174">
        <f>I20+I23+I24</f>
        <v>0</v>
      </c>
      <c r="J25" s="174"/>
      <c r="K25" s="174"/>
      <c r="L25" s="174">
        <f t="shared" si="4"/>
        <v>0</v>
      </c>
      <c r="M25" s="175"/>
      <c r="N25" s="52" t="s">
        <v>6</v>
      </c>
    </row>
    <row r="26" spans="1:14" ht="15" thickBot="1" x14ac:dyDescent="0.25">
      <c r="N26" s="52" t="s">
        <v>6</v>
      </c>
    </row>
    <row r="27" spans="1:14" ht="15" x14ac:dyDescent="0.2">
      <c r="A27" s="191" t="s">
        <v>69</v>
      </c>
      <c r="B27" s="193" t="s">
        <v>88</v>
      </c>
      <c r="C27" s="193"/>
      <c r="D27" s="193"/>
      <c r="E27" s="193" t="s">
        <v>89</v>
      </c>
      <c r="F27" s="193"/>
      <c r="G27" s="193"/>
      <c r="H27" s="193" t="s">
        <v>90</v>
      </c>
      <c r="I27" s="193"/>
      <c r="J27" s="194"/>
      <c r="N27" s="52" t="s">
        <v>6</v>
      </c>
    </row>
    <row r="28" spans="1:14" ht="28.5" x14ac:dyDescent="0.2">
      <c r="A28" s="192"/>
      <c r="B28" s="152" t="s">
        <v>3</v>
      </c>
      <c r="C28" s="152" t="s">
        <v>76</v>
      </c>
      <c r="D28" s="152" t="s">
        <v>4</v>
      </c>
      <c r="E28" s="152" t="s">
        <v>3</v>
      </c>
      <c r="F28" s="152" t="s">
        <v>76</v>
      </c>
      <c r="G28" s="152" t="s">
        <v>4</v>
      </c>
      <c r="H28" s="152" t="s">
        <v>3</v>
      </c>
      <c r="I28" s="152" t="s">
        <v>76</v>
      </c>
      <c r="J28" s="153" t="s">
        <v>4</v>
      </c>
      <c r="N28" s="52" t="s">
        <v>6</v>
      </c>
    </row>
    <row r="29" spans="1:14" x14ac:dyDescent="0.2">
      <c r="A29" s="154" t="str">
        <f>A9</f>
        <v>Fees and Expenses for Witnesses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  <c r="H29" s="155">
        <f>K9+B29+E29</f>
        <v>0</v>
      </c>
      <c r="I29" s="155">
        <f>L9+C29+F29</f>
        <v>0</v>
      </c>
      <c r="J29" s="156">
        <f>M9+D29+G29</f>
        <v>214622</v>
      </c>
      <c r="N29" s="52" t="s">
        <v>6</v>
      </c>
    </row>
    <row r="30" spans="1:14" x14ac:dyDescent="0.2">
      <c r="A30" s="157" t="str">
        <f>A10</f>
        <v>Protection of Witnesses</v>
      </c>
      <c r="B30" s="132">
        <v>0</v>
      </c>
      <c r="C30" s="132">
        <v>0</v>
      </c>
      <c r="D30" s="176">
        <v>0</v>
      </c>
      <c r="E30" s="132">
        <v>0</v>
      </c>
      <c r="F30" s="132">
        <v>0</v>
      </c>
      <c r="G30" s="132">
        <v>0</v>
      </c>
      <c r="H30" s="132">
        <f>K10+B30+E30</f>
        <v>0</v>
      </c>
      <c r="I30" s="132">
        <f>L10+C30+F30</f>
        <v>0</v>
      </c>
      <c r="J30" s="129">
        <f>M10+G30</f>
        <v>43661</v>
      </c>
      <c r="N30" s="52" t="s">
        <v>6</v>
      </c>
    </row>
    <row r="31" spans="1:14" x14ac:dyDescent="0.2">
      <c r="A31" s="157" t="str">
        <f>A11</f>
        <v>Victim Compensation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f>K11+B31+E31</f>
        <v>0</v>
      </c>
      <c r="I31" s="132">
        <f>L11+C31+F31</f>
        <v>0</v>
      </c>
      <c r="J31" s="129">
        <f>M11+D31+G31</f>
        <v>0</v>
      </c>
      <c r="N31" s="52" t="s">
        <v>6</v>
      </c>
    </row>
    <row r="32" spans="1:14" x14ac:dyDescent="0.2">
      <c r="A32" s="158" t="str">
        <f t="shared" ref="A32:A35" si="5">A12</f>
        <v>Private Counsel</v>
      </c>
      <c r="B32" s="132">
        <v>0</v>
      </c>
      <c r="C32" s="132">
        <v>0</v>
      </c>
      <c r="D32" s="132">
        <v>0</v>
      </c>
      <c r="E32" s="132">
        <v>0</v>
      </c>
      <c r="F32" s="132">
        <v>0</v>
      </c>
      <c r="G32" s="132">
        <v>0</v>
      </c>
      <c r="H32" s="132">
        <f t="shared" ref="H32:J35" si="6">K12+B32+E32</f>
        <v>0</v>
      </c>
      <c r="I32" s="132">
        <f t="shared" si="6"/>
        <v>0</v>
      </c>
      <c r="J32" s="129">
        <f t="shared" si="6"/>
        <v>7000</v>
      </c>
      <c r="N32" s="52" t="s">
        <v>6</v>
      </c>
    </row>
    <row r="33" spans="1:14" x14ac:dyDescent="0.2">
      <c r="A33" s="158" t="str">
        <f t="shared" si="5"/>
        <v>Superior Court Informant</v>
      </c>
      <c r="B33" s="132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f t="shared" si="6"/>
        <v>0</v>
      </c>
      <c r="I33" s="132">
        <f t="shared" si="6"/>
        <v>0</v>
      </c>
      <c r="J33" s="129">
        <f t="shared" si="6"/>
        <v>0</v>
      </c>
      <c r="N33" s="52" t="s">
        <v>6</v>
      </c>
    </row>
    <row r="34" spans="1:14" x14ac:dyDescent="0.2">
      <c r="A34" s="158" t="str">
        <f t="shared" si="5"/>
        <v>Alternative Dispute Resolution</v>
      </c>
      <c r="B34" s="132">
        <v>0</v>
      </c>
      <c r="C34" s="132">
        <v>0</v>
      </c>
      <c r="D34" s="132">
        <v>0</v>
      </c>
      <c r="E34" s="132">
        <v>0</v>
      </c>
      <c r="F34" s="132">
        <v>0</v>
      </c>
      <c r="G34" s="132">
        <v>0</v>
      </c>
      <c r="H34" s="132">
        <f t="shared" si="6"/>
        <v>0</v>
      </c>
      <c r="I34" s="132">
        <f t="shared" si="6"/>
        <v>0</v>
      </c>
      <c r="J34" s="129">
        <f t="shared" si="6"/>
        <v>1300</v>
      </c>
      <c r="N34" s="52" t="s">
        <v>6</v>
      </c>
    </row>
    <row r="35" spans="1:14" x14ac:dyDescent="0.2">
      <c r="A35" s="158" t="str">
        <f t="shared" si="5"/>
        <v>Foreign Counsel</v>
      </c>
      <c r="B35" s="164">
        <v>0</v>
      </c>
      <c r="C35" s="164">
        <v>0</v>
      </c>
      <c r="D35" s="164">
        <v>0</v>
      </c>
      <c r="E35" s="164">
        <v>0</v>
      </c>
      <c r="F35" s="164">
        <v>0</v>
      </c>
      <c r="G35" s="164">
        <v>0</v>
      </c>
      <c r="H35" s="164">
        <f t="shared" si="6"/>
        <v>0</v>
      </c>
      <c r="I35" s="164">
        <f>L15+C35+F35</f>
        <v>0</v>
      </c>
      <c r="J35" s="165">
        <f t="shared" si="6"/>
        <v>3417</v>
      </c>
      <c r="N35" s="52" t="s">
        <v>6</v>
      </c>
    </row>
    <row r="36" spans="1:14" ht="15" x14ac:dyDescent="0.25">
      <c r="A36" s="13" t="s">
        <v>66</v>
      </c>
      <c r="B36" s="101">
        <f t="shared" ref="B36:H36" si="7">SUM(B29:B35)</f>
        <v>0</v>
      </c>
      <c r="C36" s="101">
        <f t="shared" si="7"/>
        <v>0</v>
      </c>
      <c r="D36" s="101">
        <f t="shared" si="7"/>
        <v>0</v>
      </c>
      <c r="E36" s="101">
        <f t="shared" si="7"/>
        <v>0</v>
      </c>
      <c r="F36" s="101">
        <f t="shared" si="7"/>
        <v>0</v>
      </c>
      <c r="G36" s="101">
        <f>SUM(G29:G35)</f>
        <v>0</v>
      </c>
      <c r="H36" s="101">
        <f t="shared" si="7"/>
        <v>0</v>
      </c>
      <c r="I36" s="101">
        <f>SUM(I29:I35)</f>
        <v>0</v>
      </c>
      <c r="J36" s="102">
        <f>SUM(J29:J35)</f>
        <v>270000</v>
      </c>
      <c r="N36" s="52" t="s">
        <v>6</v>
      </c>
    </row>
    <row r="37" spans="1:14" ht="15" x14ac:dyDescent="0.25">
      <c r="A37" s="162" t="s">
        <v>65</v>
      </c>
      <c r="B37" s="103"/>
      <c r="C37" s="103"/>
      <c r="D37" s="155">
        <v>0</v>
      </c>
      <c r="E37" s="103"/>
      <c r="F37" s="103"/>
      <c r="G37" s="155">
        <v>0</v>
      </c>
      <c r="H37" s="103"/>
      <c r="I37" s="103"/>
      <c r="J37" s="156">
        <f>M17+D37+G37</f>
        <v>0</v>
      </c>
      <c r="N37" s="52" t="s">
        <v>6</v>
      </c>
    </row>
    <row r="38" spans="1:14" ht="15" x14ac:dyDescent="0.25">
      <c r="A38" s="163" t="s">
        <v>77</v>
      </c>
      <c r="B38" s="25"/>
      <c r="C38" s="25"/>
      <c r="D38" s="164">
        <f>SUM(D36:D37)</f>
        <v>0</v>
      </c>
      <c r="E38" s="25"/>
      <c r="F38" s="25"/>
      <c r="G38" s="164">
        <f>SUM(G36:G37)</f>
        <v>0</v>
      </c>
      <c r="H38" s="25"/>
      <c r="I38" s="25"/>
      <c r="J38" s="165">
        <f>M18+D38+G38</f>
        <v>270000</v>
      </c>
      <c r="N38" s="52" t="s">
        <v>6</v>
      </c>
    </row>
    <row r="39" spans="1:14" x14ac:dyDescent="0.2">
      <c r="A39" s="166" t="s">
        <v>9</v>
      </c>
      <c r="B39" s="167"/>
      <c r="C39" s="167">
        <v>0</v>
      </c>
      <c r="D39" s="167"/>
      <c r="E39" s="167"/>
      <c r="F39" s="167">
        <v>0</v>
      </c>
      <c r="G39" s="167"/>
      <c r="H39" s="167"/>
      <c r="I39" s="167">
        <f>L19+C39+F39</f>
        <v>0</v>
      </c>
      <c r="J39" s="168"/>
      <c r="N39" s="52" t="s">
        <v>6</v>
      </c>
    </row>
    <row r="40" spans="1:14" x14ac:dyDescent="0.2">
      <c r="A40" s="157" t="s">
        <v>67</v>
      </c>
      <c r="B40" s="132"/>
      <c r="C40" s="132">
        <f>C36+C39</f>
        <v>0</v>
      </c>
      <c r="D40" s="132"/>
      <c r="E40" s="132"/>
      <c r="F40" s="132">
        <f>F36+F39</f>
        <v>0</v>
      </c>
      <c r="G40" s="132"/>
      <c r="H40" s="132"/>
      <c r="I40" s="132">
        <f>L20+C40+F40</f>
        <v>0</v>
      </c>
      <c r="J40" s="129"/>
      <c r="N40" s="52" t="s">
        <v>6</v>
      </c>
    </row>
    <row r="41" spans="1:14" x14ac:dyDescent="0.2">
      <c r="A41" s="157"/>
      <c r="B41" s="132"/>
      <c r="C41" s="132"/>
      <c r="D41" s="132"/>
      <c r="E41" s="132"/>
      <c r="F41" s="132"/>
      <c r="G41" s="132"/>
      <c r="H41" s="132"/>
      <c r="I41" s="132"/>
      <c r="J41" s="129"/>
      <c r="N41" s="52" t="s">
        <v>6</v>
      </c>
    </row>
    <row r="42" spans="1:14" x14ac:dyDescent="0.2">
      <c r="A42" s="157" t="s">
        <v>10</v>
      </c>
      <c r="B42" s="132"/>
      <c r="C42" s="132"/>
      <c r="D42" s="132"/>
      <c r="E42" s="132"/>
      <c r="F42" s="132"/>
      <c r="G42" s="132"/>
      <c r="H42" s="132"/>
      <c r="I42" s="132"/>
      <c r="J42" s="129"/>
      <c r="N42" s="52" t="s">
        <v>6</v>
      </c>
    </row>
    <row r="43" spans="1:14" x14ac:dyDescent="0.2">
      <c r="A43" s="169" t="s">
        <v>11</v>
      </c>
      <c r="B43" s="132"/>
      <c r="C43" s="132">
        <v>0</v>
      </c>
      <c r="D43" s="132"/>
      <c r="E43" s="132"/>
      <c r="F43" s="132">
        <v>0</v>
      </c>
      <c r="G43" s="132"/>
      <c r="H43" s="132"/>
      <c r="I43" s="132">
        <f>L23+C43+F43</f>
        <v>0</v>
      </c>
      <c r="J43" s="129"/>
      <c r="N43" s="52" t="s">
        <v>6</v>
      </c>
    </row>
    <row r="44" spans="1:14" x14ac:dyDescent="0.2">
      <c r="A44" s="170" t="s">
        <v>12</v>
      </c>
      <c r="B44" s="171"/>
      <c r="C44" s="171">
        <v>0</v>
      </c>
      <c r="D44" s="171"/>
      <c r="E44" s="171"/>
      <c r="F44" s="171">
        <v>0</v>
      </c>
      <c r="G44" s="171"/>
      <c r="H44" s="171"/>
      <c r="I44" s="171">
        <f>L24+C44+F44</f>
        <v>0</v>
      </c>
      <c r="J44" s="172"/>
      <c r="N44" s="52" t="s">
        <v>6</v>
      </c>
    </row>
    <row r="45" spans="1:14" ht="15" thickBot="1" x14ac:dyDescent="0.25">
      <c r="A45" s="173" t="s">
        <v>68</v>
      </c>
      <c r="B45" s="174"/>
      <c r="C45" s="174">
        <f>C40+C43+C44</f>
        <v>0</v>
      </c>
      <c r="D45" s="174"/>
      <c r="E45" s="174"/>
      <c r="F45" s="174">
        <f>F40+F43+F44</f>
        <v>0</v>
      </c>
      <c r="G45" s="174"/>
      <c r="H45" s="174"/>
      <c r="I45" s="174">
        <f>L25+C45+F45</f>
        <v>0</v>
      </c>
      <c r="J45" s="175"/>
      <c r="N45" s="52" t="s">
        <v>6</v>
      </c>
    </row>
    <row r="46" spans="1:14" x14ac:dyDescent="0.2">
      <c r="N46" s="4" t="s">
        <v>7</v>
      </c>
    </row>
    <row r="47" spans="1:14" x14ac:dyDescent="0.2">
      <c r="A47" s="136"/>
    </row>
  </sheetData>
  <mergeCells count="15">
    <mergeCell ref="A27:A28"/>
    <mergeCell ref="B27:D27"/>
    <mergeCell ref="E27:G27"/>
    <mergeCell ref="H27:J27"/>
    <mergeCell ref="A1:M1"/>
    <mergeCell ref="A2:M2"/>
    <mergeCell ref="A3:M3"/>
    <mergeCell ref="A4:M4"/>
    <mergeCell ref="A5:M5"/>
    <mergeCell ref="A6:M6"/>
    <mergeCell ref="A7:A8"/>
    <mergeCell ref="B7:D7"/>
    <mergeCell ref="E7:G7"/>
    <mergeCell ref="H7:J7"/>
    <mergeCell ref="K7:M7"/>
  </mergeCells>
  <printOptions horizontalCentered="1"/>
  <pageMargins left="0.7" right="0.7" top="0.5" bottom="0.5" header="0.3" footer="0.3"/>
  <pageSetup scale="70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view="pageBreakPreview" zoomScale="80" zoomScaleNormal="100" zoomScaleSheetLayoutView="80" workbookViewId="0">
      <selection activeCell="A3" sqref="A3:N3"/>
    </sheetView>
  </sheetViews>
  <sheetFormatPr defaultRowHeight="14.25" x14ac:dyDescent="0.2"/>
  <cols>
    <col min="1" max="1" width="7.42578125" style="9" bestFit="1" customWidth="1"/>
    <col min="2" max="2" width="58.140625" style="9" customWidth="1"/>
    <col min="3" max="3" width="8.7109375" style="9" customWidth="1"/>
    <col min="4" max="4" width="12.7109375" style="9" customWidth="1"/>
    <col min="5" max="5" width="8.7109375" style="9" customWidth="1"/>
    <col min="6" max="6" width="12.7109375" style="9" customWidth="1"/>
    <col min="7" max="7" width="8.7109375" style="9" customWidth="1"/>
    <col min="8" max="8" width="12.7109375" style="9" customWidth="1"/>
    <col min="9" max="9" width="8.7109375" style="9" customWidth="1"/>
    <col min="10" max="10" width="12.7109375" style="9" customWidth="1"/>
    <col min="11" max="11" width="8.7109375" style="9" customWidth="1"/>
    <col min="12" max="12" width="12.7109375" style="9" customWidth="1"/>
    <col min="13" max="13" width="8.7109375" style="9" customWidth="1"/>
    <col min="14" max="14" width="12.7109375" style="9" customWidth="1"/>
    <col min="15" max="15" width="14" style="4" bestFit="1" customWidth="1"/>
    <col min="16" max="16" width="4.5703125" style="9" customWidth="1"/>
    <col min="17" max="18" width="8.28515625" style="9" customWidth="1"/>
    <col min="19" max="19" width="12.7109375" style="9" customWidth="1"/>
    <col min="20" max="21" width="8.28515625" style="9" customWidth="1"/>
    <col min="22" max="22" width="12.7109375" style="9" customWidth="1"/>
    <col min="23" max="16384" width="9.140625" style="9"/>
  </cols>
  <sheetData>
    <row r="1" spans="1:22" ht="18" x14ac:dyDescent="0.25">
      <c r="A1" s="184" t="s">
        <v>14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52" t="s">
        <v>6</v>
      </c>
      <c r="P1" s="6"/>
      <c r="Q1" s="6"/>
      <c r="R1" s="6"/>
      <c r="S1" s="6"/>
      <c r="T1" s="6"/>
      <c r="U1" s="6"/>
      <c r="V1" s="6"/>
    </row>
    <row r="2" spans="1:22" ht="15" x14ac:dyDescent="0.2">
      <c r="A2" s="185" t="s">
        <v>108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52" t="s">
        <v>6</v>
      </c>
      <c r="P2" s="7"/>
      <c r="Q2" s="7"/>
      <c r="R2" s="7"/>
      <c r="S2" s="7"/>
      <c r="T2" s="7"/>
      <c r="U2" s="7"/>
      <c r="V2" s="7"/>
    </row>
    <row r="3" spans="1:22" x14ac:dyDescent="0.2">
      <c r="A3" s="201" t="s">
        <v>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52" t="s">
        <v>6</v>
      </c>
      <c r="P3" s="10"/>
      <c r="Q3" s="10"/>
      <c r="R3" s="10"/>
      <c r="S3" s="10"/>
      <c r="T3" s="10"/>
      <c r="U3" s="10"/>
      <c r="V3" s="10"/>
    </row>
    <row r="4" spans="1:22" x14ac:dyDescent="0.2">
      <c r="A4" s="202" t="s">
        <v>2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52" t="s">
        <v>6</v>
      </c>
      <c r="P4" s="8"/>
      <c r="Q4" s="8"/>
      <c r="R4" s="8"/>
      <c r="S4" s="8"/>
      <c r="T4" s="8"/>
      <c r="U4" s="8"/>
      <c r="V4" s="8"/>
    </row>
    <row r="5" spans="1:22" x14ac:dyDescent="0.2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52" t="s">
        <v>6</v>
      </c>
      <c r="P5" s="8"/>
      <c r="Q5" s="8"/>
      <c r="R5" s="8"/>
      <c r="S5" s="8"/>
      <c r="T5" s="8"/>
      <c r="U5" s="8"/>
      <c r="V5" s="8"/>
    </row>
    <row r="6" spans="1:22" ht="15" thickBot="1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52" t="s">
        <v>6</v>
      </c>
      <c r="P6" s="8"/>
      <c r="Q6" s="8"/>
      <c r="R6" s="8"/>
      <c r="S6" s="8"/>
      <c r="T6" s="8"/>
      <c r="U6" s="8"/>
      <c r="V6" s="8"/>
    </row>
    <row r="7" spans="1:22" s="20" customFormat="1" ht="46.5" customHeight="1" x14ac:dyDescent="0.2">
      <c r="A7" s="197" t="s">
        <v>15</v>
      </c>
      <c r="B7" s="198"/>
      <c r="C7" s="193" t="s">
        <v>86</v>
      </c>
      <c r="D7" s="193"/>
      <c r="E7" s="193" t="s">
        <v>105</v>
      </c>
      <c r="F7" s="193"/>
      <c r="G7" s="193" t="s">
        <v>83</v>
      </c>
      <c r="H7" s="193"/>
      <c r="I7" s="193" t="s">
        <v>88</v>
      </c>
      <c r="J7" s="193"/>
      <c r="K7" s="193" t="s">
        <v>89</v>
      </c>
      <c r="L7" s="193"/>
      <c r="M7" s="193" t="s">
        <v>84</v>
      </c>
      <c r="N7" s="194"/>
      <c r="O7" s="52" t="s">
        <v>6</v>
      </c>
    </row>
    <row r="8" spans="1:22" s="20" customFormat="1" ht="42.75" x14ac:dyDescent="0.2">
      <c r="A8" s="199"/>
      <c r="B8" s="200"/>
      <c r="C8" s="19" t="s">
        <v>17</v>
      </c>
      <c r="D8" s="82" t="s">
        <v>16</v>
      </c>
      <c r="E8" s="19" t="s">
        <v>17</v>
      </c>
      <c r="F8" s="82" t="s">
        <v>16</v>
      </c>
      <c r="G8" s="19" t="s">
        <v>17</v>
      </c>
      <c r="H8" s="19" t="s">
        <v>16</v>
      </c>
      <c r="I8" s="19" t="s">
        <v>17</v>
      </c>
      <c r="J8" s="19" t="s">
        <v>16</v>
      </c>
      <c r="K8" s="19" t="s">
        <v>17</v>
      </c>
      <c r="L8" s="19" t="s">
        <v>16</v>
      </c>
      <c r="M8" s="19" t="s">
        <v>17</v>
      </c>
      <c r="N8" s="21" t="s">
        <v>16</v>
      </c>
      <c r="O8" s="52" t="s">
        <v>6</v>
      </c>
    </row>
    <row r="9" spans="1:22" ht="45" x14ac:dyDescent="0.2">
      <c r="A9" s="28" t="s">
        <v>18</v>
      </c>
      <c r="B9" s="34" t="s">
        <v>19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52" t="s">
        <v>6</v>
      </c>
    </row>
    <row r="10" spans="1:22" ht="42.75" x14ac:dyDescent="0.2">
      <c r="A10" s="29">
        <v>3.2</v>
      </c>
      <c r="B10" s="150" t="s">
        <v>97</v>
      </c>
      <c r="C10" s="22">
        <v>0</v>
      </c>
      <c r="D10" s="22">
        <v>256230</v>
      </c>
      <c r="E10" s="22">
        <v>0</v>
      </c>
      <c r="F10" s="22">
        <v>250560</v>
      </c>
      <c r="G10" s="22">
        <v>0</v>
      </c>
      <c r="H10" s="22">
        <v>270000</v>
      </c>
      <c r="I10" s="22">
        <v>0</v>
      </c>
      <c r="J10" s="22">
        <v>0</v>
      </c>
      <c r="K10" s="22">
        <v>0</v>
      </c>
      <c r="L10" s="22">
        <v>0</v>
      </c>
      <c r="M10" s="23">
        <f t="shared" ref="M10" si="0">G10+I10+K10</f>
        <v>0</v>
      </c>
      <c r="N10" s="24">
        <f t="shared" ref="N10" si="1">H10+J10+L10</f>
        <v>270000</v>
      </c>
      <c r="O10" s="52" t="s">
        <v>6</v>
      </c>
    </row>
    <row r="11" spans="1:22" ht="15" x14ac:dyDescent="0.25">
      <c r="A11" s="30"/>
      <c r="B11" s="27" t="s">
        <v>20</v>
      </c>
      <c r="C11" s="25">
        <f t="shared" ref="C11:N11" si="2">SUM(C10:C10)</f>
        <v>0</v>
      </c>
      <c r="D11" s="25">
        <f t="shared" si="2"/>
        <v>256230</v>
      </c>
      <c r="E11" s="25">
        <f t="shared" si="2"/>
        <v>0</v>
      </c>
      <c r="F11" s="25">
        <f t="shared" si="2"/>
        <v>250560</v>
      </c>
      <c r="G11" s="25">
        <f t="shared" si="2"/>
        <v>0</v>
      </c>
      <c r="H11" s="25">
        <f t="shared" si="2"/>
        <v>270000</v>
      </c>
      <c r="I11" s="25">
        <f t="shared" si="2"/>
        <v>0</v>
      </c>
      <c r="J11" s="25">
        <f t="shared" si="2"/>
        <v>0</v>
      </c>
      <c r="K11" s="25">
        <f t="shared" si="2"/>
        <v>0</v>
      </c>
      <c r="L11" s="25">
        <f t="shared" si="2"/>
        <v>0</v>
      </c>
      <c r="M11" s="25">
        <f t="shared" si="2"/>
        <v>0</v>
      </c>
      <c r="N11" s="25">
        <f t="shared" si="2"/>
        <v>270000</v>
      </c>
      <c r="O11" s="52" t="s">
        <v>6</v>
      </c>
    </row>
    <row r="12" spans="1:22" ht="15.75" thickBot="1" x14ac:dyDescent="0.3">
      <c r="A12" s="31"/>
      <c r="B12" s="32" t="s">
        <v>21</v>
      </c>
      <c r="C12" s="33">
        <f t="shared" ref="C12:N12" si="3">C11</f>
        <v>0</v>
      </c>
      <c r="D12" s="33">
        <f t="shared" si="3"/>
        <v>256230</v>
      </c>
      <c r="E12" s="33">
        <f t="shared" si="3"/>
        <v>0</v>
      </c>
      <c r="F12" s="33">
        <f t="shared" si="3"/>
        <v>250560</v>
      </c>
      <c r="G12" s="33">
        <f t="shared" si="3"/>
        <v>0</v>
      </c>
      <c r="H12" s="33">
        <f t="shared" si="3"/>
        <v>270000</v>
      </c>
      <c r="I12" s="33">
        <f t="shared" si="3"/>
        <v>0</v>
      </c>
      <c r="J12" s="33">
        <f t="shared" si="3"/>
        <v>0</v>
      </c>
      <c r="K12" s="33">
        <f t="shared" si="3"/>
        <v>0</v>
      </c>
      <c r="L12" s="33">
        <f t="shared" si="3"/>
        <v>0</v>
      </c>
      <c r="M12" s="33">
        <f t="shared" si="3"/>
        <v>0</v>
      </c>
      <c r="N12" s="112">
        <f t="shared" si="3"/>
        <v>270000</v>
      </c>
      <c r="O12" s="52" t="s">
        <v>6</v>
      </c>
    </row>
    <row r="13" spans="1:22" x14ac:dyDescent="0.2">
      <c r="O13" s="52" t="s">
        <v>6</v>
      </c>
    </row>
    <row r="14" spans="1:22" ht="15" x14ac:dyDescent="0.2">
      <c r="A14" s="196" t="s">
        <v>70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52" t="s">
        <v>7</v>
      </c>
    </row>
    <row r="16" spans="1:22" x14ac:dyDescent="0.2">
      <c r="A16" s="137"/>
    </row>
  </sheetData>
  <mergeCells count="14">
    <mergeCell ref="A14:N14"/>
    <mergeCell ref="M7:N7"/>
    <mergeCell ref="A7:B8"/>
    <mergeCell ref="A1:N1"/>
    <mergeCell ref="A2:N2"/>
    <mergeCell ref="A3:N3"/>
    <mergeCell ref="A4:N4"/>
    <mergeCell ref="A5:N5"/>
    <mergeCell ref="A6:N6"/>
    <mergeCell ref="C7:D7"/>
    <mergeCell ref="E7:F7"/>
    <mergeCell ref="G7:H7"/>
    <mergeCell ref="I7:J7"/>
    <mergeCell ref="K7:L7"/>
  </mergeCells>
  <printOptions horizontalCentered="1"/>
  <pageMargins left="0.7" right="0.7" top="0.75" bottom="0.75" header="0.3" footer="0.3"/>
  <pageSetup scale="63" orientation="landscape" r:id="rId1"/>
  <headerFooter>
    <oddHeader>&amp;L&amp;"Arial,Bold"&amp;12D. Resources by DOJ Strategic Goal and Strategic Objective</oddHeader>
    <oddFooter>&amp;C&amp;"Arial,Regular"Exhibit D - Resources by DOJ Strategic Goal and Strategic Objective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0" sqref="C40"/>
    </sheetView>
  </sheetViews>
  <sheetFormatPr defaultRowHeight="14.25" x14ac:dyDescent="0.2"/>
  <cols>
    <col min="1" max="1" width="3.7109375" style="124" customWidth="1"/>
    <col min="2" max="2" width="71.140625" style="124" customWidth="1"/>
    <col min="3" max="4" width="14.7109375" style="124" customWidth="1"/>
    <col min="5" max="6" width="8.7109375" style="124" customWidth="1"/>
    <col min="7" max="7" width="12.7109375" style="124" customWidth="1"/>
    <col min="8" max="8" width="14" style="40" bestFit="1" customWidth="1"/>
    <col min="9" max="9" width="4.5703125" style="124" customWidth="1"/>
    <col min="10" max="11" width="8.28515625" style="124" customWidth="1"/>
    <col min="12" max="12" width="12.7109375" style="124" customWidth="1"/>
    <col min="13" max="14" width="8.28515625" style="124" customWidth="1"/>
    <col min="15" max="15" width="12.7109375" style="124" customWidth="1"/>
    <col min="16" max="16384" width="9.140625" style="124"/>
  </cols>
  <sheetData>
    <row r="1" spans="1:15" ht="18" x14ac:dyDescent="0.25">
      <c r="A1" s="216" t="s">
        <v>71</v>
      </c>
      <c r="B1" s="216"/>
      <c r="C1" s="216"/>
      <c r="D1" s="216"/>
      <c r="E1" s="216"/>
      <c r="F1" s="216"/>
      <c r="G1" s="216"/>
      <c r="H1" s="36" t="s">
        <v>6</v>
      </c>
      <c r="I1" s="6"/>
      <c r="J1" s="6"/>
      <c r="K1" s="6"/>
      <c r="L1" s="6"/>
      <c r="M1" s="6"/>
      <c r="N1" s="6"/>
      <c r="O1" s="6"/>
    </row>
    <row r="2" spans="1:15" ht="15" x14ac:dyDescent="0.2">
      <c r="A2" s="195" t="s">
        <v>108</v>
      </c>
      <c r="B2" s="195"/>
      <c r="C2" s="195"/>
      <c r="D2" s="195"/>
      <c r="E2" s="195"/>
      <c r="F2" s="195"/>
      <c r="G2" s="195"/>
      <c r="H2" s="36" t="s">
        <v>6</v>
      </c>
      <c r="I2" s="7"/>
      <c r="J2" s="7"/>
      <c r="K2" s="7"/>
      <c r="L2" s="7"/>
      <c r="M2" s="7"/>
      <c r="N2" s="7"/>
      <c r="O2" s="7"/>
    </row>
    <row r="3" spans="1:15" x14ac:dyDescent="0.2">
      <c r="A3" s="217" t="s">
        <v>1</v>
      </c>
      <c r="B3" s="217"/>
      <c r="C3" s="217"/>
      <c r="D3" s="217"/>
      <c r="E3" s="217"/>
      <c r="F3" s="217"/>
      <c r="G3" s="217"/>
      <c r="H3" s="36" t="s">
        <v>6</v>
      </c>
      <c r="I3" s="140"/>
      <c r="J3" s="140"/>
      <c r="K3" s="140"/>
      <c r="L3" s="140"/>
      <c r="M3" s="140"/>
      <c r="N3" s="140"/>
      <c r="O3" s="140"/>
    </row>
    <row r="4" spans="1:15" x14ac:dyDescent="0.2">
      <c r="A4" s="218" t="s">
        <v>2</v>
      </c>
      <c r="B4" s="218"/>
      <c r="C4" s="218"/>
      <c r="D4" s="218"/>
      <c r="E4" s="218"/>
      <c r="F4" s="218"/>
      <c r="G4" s="218"/>
      <c r="H4" s="36" t="s">
        <v>6</v>
      </c>
      <c r="I4" s="139"/>
      <c r="J4" s="139"/>
      <c r="K4" s="139"/>
      <c r="L4" s="139"/>
      <c r="M4" s="139"/>
      <c r="N4" s="139"/>
      <c r="O4" s="139"/>
    </row>
    <row r="5" spans="1:15" ht="15" thickBot="1" x14ac:dyDescent="0.25">
      <c r="A5" s="219"/>
      <c r="B5" s="219"/>
      <c r="C5" s="219"/>
      <c r="D5" s="219"/>
      <c r="E5" s="220"/>
      <c r="F5" s="220"/>
      <c r="G5" s="220"/>
      <c r="H5" s="36" t="s">
        <v>6</v>
      </c>
      <c r="I5" s="139"/>
      <c r="J5" s="139"/>
      <c r="K5" s="139"/>
      <c r="L5" s="139"/>
      <c r="M5" s="139"/>
      <c r="N5" s="139"/>
      <c r="O5" s="139"/>
    </row>
    <row r="6" spans="1:15" s="37" customFormat="1" ht="29.25" customHeight="1" thickBot="1" x14ac:dyDescent="0.25">
      <c r="A6" s="35"/>
      <c r="B6" s="35"/>
      <c r="C6" s="35"/>
      <c r="D6" s="35"/>
      <c r="E6" s="47" t="s">
        <v>3</v>
      </c>
      <c r="F6" s="42" t="s">
        <v>62</v>
      </c>
      <c r="G6" s="41" t="s">
        <v>4</v>
      </c>
      <c r="H6" s="36" t="s">
        <v>6</v>
      </c>
    </row>
    <row r="7" spans="1:15" s="37" customFormat="1" ht="12" x14ac:dyDescent="0.2">
      <c r="A7" s="38"/>
      <c r="B7" s="207" t="s">
        <v>5</v>
      </c>
      <c r="C7" s="207"/>
      <c r="D7" s="208"/>
      <c r="E7" s="44"/>
      <c r="F7" s="44"/>
      <c r="G7" s="48">
        <v>0</v>
      </c>
      <c r="H7" s="36" t="s">
        <v>6</v>
      </c>
    </row>
    <row r="8" spans="1:15" s="37" customFormat="1" ht="12" x14ac:dyDescent="0.2">
      <c r="A8" s="38">
        <v>1</v>
      </c>
      <c r="B8" s="209" t="s">
        <v>117</v>
      </c>
      <c r="C8" s="210"/>
      <c r="D8" s="211"/>
      <c r="E8" s="44"/>
      <c r="F8" s="44"/>
      <c r="G8" s="48">
        <v>0</v>
      </c>
      <c r="H8" s="36" t="s">
        <v>6</v>
      </c>
    </row>
    <row r="9" spans="1:15" s="37" customFormat="1" ht="12" x14ac:dyDescent="0.2">
      <c r="A9" s="38"/>
      <c r="B9" s="212" t="s">
        <v>118</v>
      </c>
      <c r="C9" s="213"/>
      <c r="D9" s="214"/>
      <c r="E9" s="44"/>
      <c r="F9" s="44"/>
      <c r="G9" s="48">
        <v>19440</v>
      </c>
      <c r="H9" s="36" t="s">
        <v>6</v>
      </c>
    </row>
    <row r="10" spans="1:15" s="37" customFormat="1" ht="12" x14ac:dyDescent="0.2">
      <c r="A10" s="39"/>
      <c r="B10" s="215" t="s">
        <v>23</v>
      </c>
      <c r="C10" s="215"/>
      <c r="D10" s="215"/>
      <c r="E10" s="43">
        <f>SUM(E7:E9)</f>
        <v>0</v>
      </c>
      <c r="F10" s="43">
        <f>SUM(F7:F9)</f>
        <v>0</v>
      </c>
      <c r="G10" s="49">
        <f>SUM(G7:G9)</f>
        <v>19440</v>
      </c>
      <c r="H10" s="36" t="s">
        <v>6</v>
      </c>
    </row>
    <row r="11" spans="1:15" ht="15" thickBot="1" x14ac:dyDescent="0.25">
      <c r="A11" s="45"/>
      <c r="B11" s="205" t="s">
        <v>72</v>
      </c>
      <c r="C11" s="205"/>
      <c r="D11" s="206"/>
      <c r="E11" s="46">
        <f>E10</f>
        <v>0</v>
      </c>
      <c r="F11" s="46">
        <f>F10</f>
        <v>0</v>
      </c>
      <c r="G11" s="50">
        <f>G10</f>
        <v>19440</v>
      </c>
      <c r="H11" s="36" t="s">
        <v>7</v>
      </c>
    </row>
  </sheetData>
  <mergeCells count="10">
    <mergeCell ref="A1:G1"/>
    <mergeCell ref="A2:G2"/>
    <mergeCell ref="A3:G3"/>
    <mergeCell ref="A4:G4"/>
    <mergeCell ref="A5:G5"/>
    <mergeCell ref="B11:D11"/>
    <mergeCell ref="B7:D7"/>
    <mergeCell ref="B8:D8"/>
    <mergeCell ref="B9:D9"/>
    <mergeCell ref="B10:D10"/>
  </mergeCells>
  <printOptions horizontalCentered="1"/>
  <pageMargins left="0.7" right="0.7" top="0.9" bottom="0.46" header="0.3" footer="0.21"/>
  <pageSetup scale="90" fitToHeight="0" orientation="landscape" r:id="rId1"/>
  <headerFooter>
    <oddHeader>&amp;L&amp;"Arial,Bold"&amp;12E. Justification for Technical and Base Adjustments</oddHeader>
    <oddFooter>&amp;C&amp;"Arial,Regular"Exhibit E - Justification for Technical and Base Adjustments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view="pageBreakPreview" zoomScale="85" zoomScaleNormal="100" zoomScaleSheetLayoutView="85" workbookViewId="0">
      <selection activeCell="H5" sqref="H1:J1048576"/>
    </sheetView>
  </sheetViews>
  <sheetFormatPr defaultRowHeight="14.25" x14ac:dyDescent="0.2"/>
  <cols>
    <col min="1" max="1" width="37.140625" style="9" customWidth="1"/>
    <col min="2" max="3" width="8.28515625" style="9" customWidth="1"/>
    <col min="4" max="4" width="12.7109375" style="9" customWidth="1"/>
    <col min="5" max="5" width="7.140625" style="9" hidden="1" customWidth="1"/>
    <col min="6" max="7" width="8.7109375" style="9" hidden="1" customWidth="1"/>
    <col min="8" max="8" width="7.140625" style="9" hidden="1" customWidth="1"/>
    <col min="9" max="10" width="8.7109375" style="9" hidden="1" customWidth="1"/>
    <col min="11" max="11" width="7.140625" style="9" customWidth="1"/>
    <col min="12" max="12" width="8.7109375" style="9" customWidth="1"/>
    <col min="13" max="13" width="8.7109375" style="9" bestFit="1" customWidth="1"/>
    <col min="14" max="15" width="8.28515625" style="9" customWidth="1"/>
    <col min="16" max="16" width="11.5703125" style="9" customWidth="1"/>
    <col min="17" max="17" width="11.28515625" style="9" bestFit="1" customWidth="1"/>
    <col min="18" max="18" width="12.7109375" style="9" customWidth="1"/>
    <col min="19" max="20" width="8.28515625" style="9" customWidth="1"/>
    <col min="21" max="21" width="8.7109375" style="9" bestFit="1" customWidth="1"/>
    <col min="22" max="22" width="14" style="4" bestFit="1" customWidth="1"/>
    <col min="23" max="23" width="4.5703125" style="9" customWidth="1"/>
    <col min="24" max="25" width="8.28515625" style="9" customWidth="1"/>
    <col min="26" max="26" width="12.7109375" style="9" customWidth="1"/>
    <col min="27" max="28" width="8.28515625" style="9" customWidth="1"/>
    <col min="29" max="29" width="12.7109375" style="9" customWidth="1"/>
    <col min="30" max="16384" width="9.140625" style="9"/>
  </cols>
  <sheetData>
    <row r="1" spans="1:29" ht="18" x14ac:dyDescent="0.25">
      <c r="A1" s="184" t="s">
        <v>26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52" t="s">
        <v>6</v>
      </c>
      <c r="W1" s="6"/>
      <c r="X1" s="6"/>
      <c r="Y1" s="6"/>
      <c r="Z1" s="6"/>
      <c r="AA1" s="6"/>
      <c r="AB1" s="6"/>
      <c r="AC1" s="6"/>
    </row>
    <row r="2" spans="1:29" ht="15" x14ac:dyDescent="0.2">
      <c r="A2" s="185" t="s">
        <v>108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52" t="s">
        <v>6</v>
      </c>
      <c r="W2" s="7"/>
      <c r="X2" s="7"/>
      <c r="Y2" s="7"/>
      <c r="Z2" s="7"/>
      <c r="AA2" s="7"/>
      <c r="AB2" s="7"/>
      <c r="AC2" s="7"/>
    </row>
    <row r="3" spans="1:29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52" t="s">
        <v>6</v>
      </c>
      <c r="W3" s="10"/>
      <c r="X3" s="10"/>
      <c r="Y3" s="10"/>
      <c r="Z3" s="10"/>
      <c r="AA3" s="10"/>
      <c r="AB3" s="10"/>
      <c r="AC3" s="10"/>
    </row>
    <row r="4" spans="1:29" x14ac:dyDescent="0.2">
      <c r="A4" s="202" t="s">
        <v>2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52" t="s">
        <v>6</v>
      </c>
      <c r="W4" s="8"/>
      <c r="X4" s="8"/>
      <c r="Y4" s="8"/>
      <c r="Z4" s="8"/>
      <c r="AA4" s="8"/>
      <c r="AB4" s="8"/>
      <c r="AC4" s="8"/>
    </row>
    <row r="5" spans="1:29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52" t="s">
        <v>6</v>
      </c>
      <c r="W5" s="8"/>
      <c r="X5" s="8"/>
      <c r="Y5" s="8"/>
      <c r="Z5" s="8"/>
      <c r="AA5" s="8"/>
      <c r="AB5" s="8"/>
      <c r="AC5" s="8"/>
    </row>
    <row r="6" spans="1:29" ht="15" thickBo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2" t="s">
        <v>6</v>
      </c>
      <c r="W6" s="8"/>
      <c r="X6" s="8"/>
      <c r="Y6" s="8"/>
      <c r="Z6" s="8"/>
      <c r="AA6" s="8"/>
      <c r="AB6" s="8"/>
      <c r="AC6" s="8"/>
    </row>
    <row r="7" spans="1:29" ht="33.75" customHeight="1" x14ac:dyDescent="0.2">
      <c r="A7" s="191" t="s">
        <v>69</v>
      </c>
      <c r="B7" s="193" t="s">
        <v>95</v>
      </c>
      <c r="C7" s="193"/>
      <c r="D7" s="193"/>
      <c r="E7" s="193" t="s">
        <v>98</v>
      </c>
      <c r="F7" s="225"/>
      <c r="G7" s="226"/>
      <c r="H7" s="193" t="s">
        <v>65</v>
      </c>
      <c r="I7" s="225"/>
      <c r="J7" s="226"/>
      <c r="K7" s="193" t="s">
        <v>91</v>
      </c>
      <c r="L7" s="225"/>
      <c r="M7" s="226"/>
      <c r="N7" s="193" t="s">
        <v>24</v>
      </c>
      <c r="O7" s="193"/>
      <c r="P7" s="193"/>
      <c r="Q7" s="86" t="s">
        <v>25</v>
      </c>
      <c r="R7" s="86" t="s">
        <v>73</v>
      </c>
      <c r="S7" s="193" t="s">
        <v>92</v>
      </c>
      <c r="T7" s="193"/>
      <c r="U7" s="194"/>
      <c r="V7" s="52" t="s">
        <v>6</v>
      </c>
    </row>
    <row r="8" spans="1:29" ht="28.5" x14ac:dyDescent="0.2">
      <c r="A8" s="192"/>
      <c r="B8" s="11" t="s">
        <v>3</v>
      </c>
      <c r="C8" s="82" t="s">
        <v>63</v>
      </c>
      <c r="D8" s="11" t="s">
        <v>4</v>
      </c>
      <c r="E8" s="11" t="s">
        <v>3</v>
      </c>
      <c r="F8" s="82" t="s">
        <v>63</v>
      </c>
      <c r="G8" s="11" t="s">
        <v>4</v>
      </c>
      <c r="H8" s="11" t="s">
        <v>3</v>
      </c>
      <c r="I8" s="82" t="s">
        <v>63</v>
      </c>
      <c r="J8" s="11" t="s">
        <v>4</v>
      </c>
      <c r="K8" s="11" t="s">
        <v>3</v>
      </c>
      <c r="L8" s="82" t="s">
        <v>63</v>
      </c>
      <c r="M8" s="11" t="s">
        <v>4</v>
      </c>
      <c r="N8" s="11" t="s">
        <v>3</v>
      </c>
      <c r="O8" s="11" t="s">
        <v>63</v>
      </c>
      <c r="P8" s="11" t="s">
        <v>4</v>
      </c>
      <c r="Q8" s="19" t="s">
        <v>4</v>
      </c>
      <c r="R8" s="11" t="s">
        <v>4</v>
      </c>
      <c r="S8" s="11" t="s">
        <v>3</v>
      </c>
      <c r="T8" s="11" t="s">
        <v>63</v>
      </c>
      <c r="U8" s="12" t="s">
        <v>4</v>
      </c>
      <c r="V8" s="52" t="s">
        <v>6</v>
      </c>
    </row>
    <row r="9" spans="1:29" x14ac:dyDescent="0.2">
      <c r="A9" s="154" t="s">
        <v>110</v>
      </c>
      <c r="B9" s="96">
        <v>0</v>
      </c>
      <c r="C9" s="96">
        <v>0</v>
      </c>
      <c r="D9" s="96">
        <v>214622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-10945.72</v>
      </c>
      <c r="N9" s="96">
        <v>0</v>
      </c>
      <c r="O9" s="96">
        <v>0</v>
      </c>
      <c r="P9" s="96">
        <v>-12500</v>
      </c>
      <c r="Q9" s="96">
        <v>141138.60999999999</v>
      </c>
      <c r="R9" s="96">
        <f>26587.69</f>
        <v>26587.69</v>
      </c>
      <c r="S9" s="96">
        <f t="shared" ref="S9:T15" si="0">B9+N9</f>
        <v>0</v>
      </c>
      <c r="T9" s="96">
        <f t="shared" si="0"/>
        <v>0</v>
      </c>
      <c r="U9" s="97">
        <f>D9+P9+Q9+R9+J9+M9+G9</f>
        <v>358902.58</v>
      </c>
      <c r="V9" s="52" t="s">
        <v>6</v>
      </c>
    </row>
    <row r="10" spans="1:29" x14ac:dyDescent="0.2">
      <c r="A10" s="157" t="s">
        <v>111</v>
      </c>
      <c r="B10" s="22">
        <v>0</v>
      </c>
      <c r="C10" s="22">
        <v>0</v>
      </c>
      <c r="D10" s="22">
        <v>43661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-2226.71</v>
      </c>
      <c r="N10" s="22">
        <v>0</v>
      </c>
      <c r="O10" s="22">
        <v>0</v>
      </c>
      <c r="P10" s="22">
        <v>0</v>
      </c>
      <c r="Q10" s="22">
        <v>28712.12</v>
      </c>
      <c r="R10" s="22">
        <f>5408.79+2</f>
        <v>5410.79</v>
      </c>
      <c r="S10" s="22">
        <f t="shared" si="0"/>
        <v>0</v>
      </c>
      <c r="T10" s="22">
        <f t="shared" si="0"/>
        <v>0</v>
      </c>
      <c r="U10" s="98">
        <f t="shared" ref="U10:U15" si="1">D10+P10+Q10+R10+J10+M10+G10</f>
        <v>75557.199999999983</v>
      </c>
      <c r="V10" s="52" t="s">
        <v>6</v>
      </c>
    </row>
    <row r="11" spans="1:29" x14ac:dyDescent="0.2">
      <c r="A11" s="157" t="s">
        <v>112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f t="shared" ref="S11:S13" si="2">B11+N11</f>
        <v>0</v>
      </c>
      <c r="T11" s="22">
        <f t="shared" ref="T11:T13" si="3">C11+O11</f>
        <v>0</v>
      </c>
      <c r="U11" s="98">
        <f t="shared" si="1"/>
        <v>0</v>
      </c>
      <c r="V11" s="52"/>
    </row>
    <row r="12" spans="1:29" x14ac:dyDescent="0.2">
      <c r="A12" s="158" t="s">
        <v>113</v>
      </c>
      <c r="B12" s="22">
        <v>0</v>
      </c>
      <c r="C12" s="22">
        <v>0</v>
      </c>
      <c r="D12" s="22">
        <v>7000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-357</v>
      </c>
      <c r="N12" s="22">
        <v>0</v>
      </c>
      <c r="O12" s="22">
        <v>0</v>
      </c>
      <c r="P12" s="22">
        <v>0</v>
      </c>
      <c r="Q12" s="22">
        <v>4603.3</v>
      </c>
      <c r="R12" s="22">
        <v>867.17</v>
      </c>
      <c r="S12" s="22">
        <f t="shared" si="2"/>
        <v>0</v>
      </c>
      <c r="T12" s="22">
        <f t="shared" si="3"/>
        <v>0</v>
      </c>
      <c r="U12" s="98">
        <f t="shared" si="1"/>
        <v>12113.47</v>
      </c>
      <c r="V12" s="52"/>
    </row>
    <row r="13" spans="1:29" x14ac:dyDescent="0.2">
      <c r="A13" s="158" t="s">
        <v>114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f t="shared" si="2"/>
        <v>0</v>
      </c>
      <c r="T13" s="22">
        <f t="shared" si="3"/>
        <v>0</v>
      </c>
      <c r="U13" s="98">
        <f t="shared" si="1"/>
        <v>0</v>
      </c>
      <c r="V13" s="52"/>
    </row>
    <row r="14" spans="1:29" x14ac:dyDescent="0.2">
      <c r="A14" s="158" t="s">
        <v>115</v>
      </c>
      <c r="B14" s="22">
        <v>0</v>
      </c>
      <c r="C14" s="22">
        <v>0</v>
      </c>
      <c r="D14" s="22">
        <v>1300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-66.300000000000011</v>
      </c>
      <c r="N14" s="22">
        <v>0</v>
      </c>
      <c r="O14" s="22">
        <v>0</v>
      </c>
      <c r="P14" s="22">
        <v>0</v>
      </c>
      <c r="Q14" s="22">
        <v>854.9</v>
      </c>
      <c r="R14" s="22">
        <v>161.05000000000001</v>
      </c>
      <c r="S14" s="22">
        <f t="shared" si="0"/>
        <v>0</v>
      </c>
      <c r="T14" s="22">
        <f t="shared" si="0"/>
        <v>0</v>
      </c>
      <c r="U14" s="98">
        <f t="shared" si="1"/>
        <v>2249.65</v>
      </c>
      <c r="V14" s="52" t="s">
        <v>6</v>
      </c>
    </row>
    <row r="15" spans="1:29" x14ac:dyDescent="0.2">
      <c r="A15" s="158" t="s">
        <v>116</v>
      </c>
      <c r="B15" s="99">
        <v>0</v>
      </c>
      <c r="C15" s="99">
        <v>0</v>
      </c>
      <c r="D15" s="99">
        <v>3417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-174.26</v>
      </c>
      <c r="N15" s="99">
        <v>0</v>
      </c>
      <c r="O15" s="99">
        <v>0</v>
      </c>
      <c r="P15" s="99">
        <v>0</v>
      </c>
      <c r="Q15" s="99">
        <v>2247.0700000000002</v>
      </c>
      <c r="R15" s="99">
        <v>423.3</v>
      </c>
      <c r="S15" s="99">
        <f t="shared" si="0"/>
        <v>0</v>
      </c>
      <c r="T15" s="22">
        <f t="shared" si="0"/>
        <v>0</v>
      </c>
      <c r="U15" s="100">
        <f t="shared" si="1"/>
        <v>5913.11</v>
      </c>
      <c r="V15" s="52" t="s">
        <v>6</v>
      </c>
    </row>
    <row r="16" spans="1:29" ht="15" x14ac:dyDescent="0.25">
      <c r="A16" s="13" t="s">
        <v>66</v>
      </c>
      <c r="B16" s="101">
        <f>SUM(B9:B15)</f>
        <v>0</v>
      </c>
      <c r="C16" s="101">
        <f t="shared" ref="C16:T16" si="4">SUM(C9:C15)</f>
        <v>0</v>
      </c>
      <c r="D16" s="101">
        <f t="shared" si="4"/>
        <v>270000</v>
      </c>
      <c r="E16" s="101">
        <f>SUM(E9:E15)</f>
        <v>0</v>
      </c>
      <c r="F16" s="101">
        <f t="shared" ref="F16:G16" si="5">SUM(F9:F15)</f>
        <v>0</v>
      </c>
      <c r="G16" s="101">
        <f t="shared" si="5"/>
        <v>0</v>
      </c>
      <c r="H16" s="101">
        <f>SUM(H9:H15)</f>
        <v>0</v>
      </c>
      <c r="I16" s="101">
        <f t="shared" ref="I16:J16" si="6">SUM(I9:I15)</f>
        <v>0</v>
      </c>
      <c r="J16" s="101">
        <f t="shared" si="6"/>
        <v>0</v>
      </c>
      <c r="K16" s="101">
        <f>SUM(K9:K15)</f>
        <v>0</v>
      </c>
      <c r="L16" s="101">
        <f t="shared" ref="L16:M16" si="7">SUM(L9:L15)</f>
        <v>0</v>
      </c>
      <c r="M16" s="101">
        <f t="shared" si="7"/>
        <v>-13769.99</v>
      </c>
      <c r="N16" s="101">
        <f t="shared" si="4"/>
        <v>0</v>
      </c>
      <c r="O16" s="101">
        <f t="shared" si="4"/>
        <v>0</v>
      </c>
      <c r="P16" s="101">
        <f t="shared" si="4"/>
        <v>-12500</v>
      </c>
      <c r="Q16" s="101">
        <f>SUM(Q9:Q15)</f>
        <v>177555.99999999997</v>
      </c>
      <c r="R16" s="101">
        <f>SUM(R9:R15)</f>
        <v>33450.000000000007</v>
      </c>
      <c r="S16" s="101">
        <f t="shared" si="4"/>
        <v>0</v>
      </c>
      <c r="T16" s="101">
        <f t="shared" si="4"/>
        <v>0</v>
      </c>
      <c r="U16" s="102">
        <f>SUM(U9:U15)</f>
        <v>454736.01</v>
      </c>
      <c r="V16" s="52" t="s">
        <v>6</v>
      </c>
    </row>
    <row r="17" spans="1:22" x14ac:dyDescent="0.2">
      <c r="A17" s="77" t="s">
        <v>9</v>
      </c>
      <c r="B17" s="104"/>
      <c r="C17" s="104">
        <v>0</v>
      </c>
      <c r="D17" s="104"/>
      <c r="E17" s="104"/>
      <c r="F17" s="104">
        <v>0</v>
      </c>
      <c r="G17" s="104"/>
      <c r="H17" s="104"/>
      <c r="I17" s="104">
        <v>0</v>
      </c>
      <c r="J17" s="104"/>
      <c r="K17" s="104"/>
      <c r="L17" s="104">
        <v>0</v>
      </c>
      <c r="M17" s="104"/>
      <c r="N17" s="104"/>
      <c r="O17" s="104">
        <v>0</v>
      </c>
      <c r="P17" s="104"/>
      <c r="Q17" s="104"/>
      <c r="R17" s="104"/>
      <c r="S17" s="104"/>
      <c r="T17" s="104">
        <f>C17+O17+I17</f>
        <v>0</v>
      </c>
      <c r="U17" s="105"/>
      <c r="V17" s="52" t="s">
        <v>6</v>
      </c>
    </row>
    <row r="18" spans="1:22" x14ac:dyDescent="0.2">
      <c r="A18" s="83" t="s">
        <v>67</v>
      </c>
      <c r="B18" s="22"/>
      <c r="C18" s="22">
        <f>C16+C17</f>
        <v>0</v>
      </c>
      <c r="D18" s="22"/>
      <c r="E18" s="22"/>
      <c r="F18" s="22">
        <f>F16+F17</f>
        <v>0</v>
      </c>
      <c r="G18" s="22"/>
      <c r="H18" s="22"/>
      <c r="I18" s="22">
        <f>I16+I17</f>
        <v>0</v>
      </c>
      <c r="J18" s="22"/>
      <c r="K18" s="22"/>
      <c r="L18" s="22">
        <f>L16+L17</f>
        <v>0</v>
      </c>
      <c r="M18" s="22"/>
      <c r="N18" s="22"/>
      <c r="O18" s="22">
        <f>O16+O17</f>
        <v>0</v>
      </c>
      <c r="P18" s="22"/>
      <c r="Q18" s="22"/>
      <c r="R18" s="22"/>
      <c r="S18" s="22"/>
      <c r="T18" s="104">
        <f>T16+T17</f>
        <v>0</v>
      </c>
      <c r="U18" s="98"/>
      <c r="V18" s="52" t="s">
        <v>6</v>
      </c>
    </row>
    <row r="19" spans="1:22" x14ac:dyDescent="0.2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98"/>
      <c r="V19" s="52" t="s">
        <v>6</v>
      </c>
    </row>
    <row r="20" spans="1:22" x14ac:dyDescent="0.2">
      <c r="A20" s="16" t="s">
        <v>10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98"/>
      <c r="V20" s="52" t="s">
        <v>6</v>
      </c>
    </row>
    <row r="21" spans="1:22" x14ac:dyDescent="0.2">
      <c r="A21" s="17" t="s">
        <v>11</v>
      </c>
      <c r="B21" s="22"/>
      <c r="C21" s="22">
        <v>0</v>
      </c>
      <c r="D21" s="22"/>
      <c r="E21" s="22"/>
      <c r="F21" s="22">
        <v>0</v>
      </c>
      <c r="G21" s="22"/>
      <c r="H21" s="22"/>
      <c r="I21" s="22">
        <v>0</v>
      </c>
      <c r="J21" s="22"/>
      <c r="K21" s="22"/>
      <c r="L21" s="22">
        <v>0</v>
      </c>
      <c r="M21" s="22"/>
      <c r="N21" s="22"/>
      <c r="O21" s="22">
        <v>0</v>
      </c>
      <c r="P21" s="22"/>
      <c r="Q21" s="22"/>
      <c r="R21" s="22"/>
      <c r="S21" s="22"/>
      <c r="T21" s="22">
        <f>C21+O21+I21</f>
        <v>0</v>
      </c>
      <c r="U21" s="98"/>
      <c r="V21" s="52" t="s">
        <v>6</v>
      </c>
    </row>
    <row r="22" spans="1:22" x14ac:dyDescent="0.2">
      <c r="A22" s="18" t="s">
        <v>12</v>
      </c>
      <c r="B22" s="106"/>
      <c r="C22" s="106">
        <v>0</v>
      </c>
      <c r="D22" s="106"/>
      <c r="E22" s="106"/>
      <c r="F22" s="106">
        <v>0</v>
      </c>
      <c r="G22" s="106"/>
      <c r="H22" s="106"/>
      <c r="I22" s="106">
        <v>0</v>
      </c>
      <c r="J22" s="106"/>
      <c r="K22" s="106"/>
      <c r="L22" s="106">
        <v>0</v>
      </c>
      <c r="M22" s="106"/>
      <c r="N22" s="106"/>
      <c r="O22" s="106">
        <v>0</v>
      </c>
      <c r="P22" s="106"/>
      <c r="Q22" s="106"/>
      <c r="R22" s="106"/>
      <c r="S22" s="106"/>
      <c r="T22" s="22">
        <f>C22+O22+I21</f>
        <v>0</v>
      </c>
      <c r="U22" s="107"/>
      <c r="V22" s="52" t="s">
        <v>6</v>
      </c>
    </row>
    <row r="23" spans="1:22" ht="15" thickBot="1" x14ac:dyDescent="0.25">
      <c r="A23" s="84" t="s">
        <v>68</v>
      </c>
      <c r="B23" s="108"/>
      <c r="C23" s="108">
        <f>C18+C21+C22</f>
        <v>0</v>
      </c>
      <c r="D23" s="108"/>
      <c r="E23" s="108"/>
      <c r="F23" s="108">
        <f>F18+F21+F22</f>
        <v>0</v>
      </c>
      <c r="G23" s="108"/>
      <c r="H23" s="108"/>
      <c r="I23" s="108">
        <f>I18+I21+I22</f>
        <v>0</v>
      </c>
      <c r="J23" s="108"/>
      <c r="K23" s="108"/>
      <c r="L23" s="108">
        <f>L18+L21+L22</f>
        <v>0</v>
      </c>
      <c r="M23" s="108"/>
      <c r="N23" s="108"/>
      <c r="O23" s="108">
        <f>O18+O21+O22</f>
        <v>0</v>
      </c>
      <c r="P23" s="108"/>
      <c r="Q23" s="108"/>
      <c r="R23" s="108"/>
      <c r="S23" s="108"/>
      <c r="T23" s="108">
        <f>SUM(T18,T21:T22)</f>
        <v>0</v>
      </c>
      <c r="U23" s="109"/>
      <c r="V23" s="52" t="s">
        <v>6</v>
      </c>
    </row>
    <row r="24" spans="1:22" ht="15" x14ac:dyDescent="0.25">
      <c r="A24" s="147" t="s">
        <v>96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52"/>
    </row>
    <row r="25" spans="1:22" x14ac:dyDescent="0.2">
      <c r="A25" s="221" t="s">
        <v>99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52" t="s">
        <v>6</v>
      </c>
    </row>
    <row r="26" spans="1:22" x14ac:dyDescent="0.2">
      <c r="A26" s="124"/>
      <c r="V26" s="52"/>
    </row>
    <row r="27" spans="1:22" ht="15" x14ac:dyDescent="0.25">
      <c r="A27" s="5" t="s">
        <v>24</v>
      </c>
      <c r="V27" s="52" t="s">
        <v>6</v>
      </c>
    </row>
    <row r="28" spans="1:22" x14ac:dyDescent="0.2">
      <c r="A28" s="223" t="s">
        <v>120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52" t="s">
        <v>6</v>
      </c>
    </row>
    <row r="29" spans="1:22" x14ac:dyDescent="0.2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52" t="s">
        <v>6</v>
      </c>
    </row>
    <row r="30" spans="1:22" ht="15" x14ac:dyDescent="0.25">
      <c r="A30" s="5" t="s">
        <v>78</v>
      </c>
      <c r="V30" s="52" t="s">
        <v>6</v>
      </c>
    </row>
    <row r="31" spans="1:22" x14ac:dyDescent="0.2">
      <c r="A31" s="223" t="s">
        <v>119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52" t="s">
        <v>6</v>
      </c>
    </row>
    <row r="32" spans="1:22" x14ac:dyDescent="0.2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52" t="s">
        <v>6</v>
      </c>
    </row>
    <row r="33" spans="1:22" ht="15" x14ac:dyDescent="0.25">
      <c r="A33" s="5" t="s">
        <v>79</v>
      </c>
      <c r="V33" s="52" t="s">
        <v>6</v>
      </c>
    </row>
    <row r="34" spans="1:22" x14ac:dyDescent="0.2">
      <c r="A34" s="223" t="s">
        <v>123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52" t="s">
        <v>6</v>
      </c>
    </row>
    <row r="35" spans="1:22" x14ac:dyDescent="0.2">
      <c r="A35" s="222"/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52" t="s">
        <v>6</v>
      </c>
    </row>
    <row r="36" spans="1:22" x14ac:dyDescent="0.2">
      <c r="V36" s="52" t="s">
        <v>6</v>
      </c>
    </row>
    <row r="37" spans="1:22" x14ac:dyDescent="0.2">
      <c r="V37" s="4" t="s">
        <v>7</v>
      </c>
    </row>
  </sheetData>
  <mergeCells count="18">
    <mergeCell ref="A7:A8"/>
    <mergeCell ref="B7:D7"/>
    <mergeCell ref="N7:P7"/>
    <mergeCell ref="S7:U7"/>
    <mergeCell ref="A1:U1"/>
    <mergeCell ref="A2:U2"/>
    <mergeCell ref="A3:U3"/>
    <mergeCell ref="A4:U4"/>
    <mergeCell ref="H7:J7"/>
    <mergeCell ref="K7:M7"/>
    <mergeCell ref="E7:G7"/>
    <mergeCell ref="A25:U25"/>
    <mergeCell ref="A35:U35"/>
    <mergeCell ref="A28:U28"/>
    <mergeCell ref="A29:U29"/>
    <mergeCell ref="A31:U31"/>
    <mergeCell ref="A32:U32"/>
    <mergeCell ref="A34:U34"/>
  </mergeCells>
  <printOptions horizontalCentered="1"/>
  <pageMargins left="0.7" right="0.7" top="0.64" bottom="0.61" header="0.3" footer="0.3"/>
  <pageSetup scale="70" orientation="landscape" r:id="rId1"/>
  <headerFooter>
    <oddHeader>&amp;L&amp;"Arial,Bold"&amp;12F. Crosswalk of 2013 Availability</oddHeader>
    <oddFooter>&amp;C&amp;"Arial,Regular"Exhibit F - Crosswalk of 2013 Availability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view="pageBreakPreview" zoomScale="80" zoomScaleNormal="100" zoomScaleSheetLayoutView="80" workbookViewId="0">
      <selection activeCell="K8" sqref="K8"/>
    </sheetView>
  </sheetViews>
  <sheetFormatPr defaultRowHeight="14.25" x14ac:dyDescent="0.2"/>
  <cols>
    <col min="1" max="1" width="37.140625" style="9" customWidth="1"/>
    <col min="2" max="3" width="8.28515625" style="9" customWidth="1"/>
    <col min="4" max="4" width="12.7109375" style="9" customWidth="1"/>
    <col min="5" max="5" width="15" style="9" customWidth="1"/>
    <col min="6" max="6" width="8.28515625" style="9" customWidth="1"/>
    <col min="7" max="7" width="9.85546875" style="9" customWidth="1"/>
    <col min="8" max="10" width="12.7109375" style="9" customWidth="1"/>
    <col min="11" max="11" width="8.28515625" style="9" customWidth="1"/>
    <col min="12" max="12" width="9.85546875" style="9" customWidth="1"/>
    <col min="13" max="13" width="12.7109375" style="9" customWidth="1"/>
    <col min="14" max="14" width="14" style="4" bestFit="1" customWidth="1"/>
    <col min="15" max="15" width="8.28515625" style="9" customWidth="1"/>
    <col min="16" max="16" width="12.7109375" style="9" customWidth="1"/>
    <col min="17" max="18" width="8.28515625" style="9" customWidth="1"/>
    <col min="19" max="19" width="12.7109375" style="9" customWidth="1"/>
    <col min="20" max="16384" width="9.140625" style="9"/>
  </cols>
  <sheetData>
    <row r="1" spans="1:19" ht="18" x14ac:dyDescent="0.25">
      <c r="A1" s="184" t="s">
        <v>93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52" t="s">
        <v>6</v>
      </c>
      <c r="O1" s="6"/>
      <c r="P1" s="6"/>
      <c r="Q1" s="6"/>
      <c r="R1" s="6"/>
      <c r="S1" s="6"/>
    </row>
    <row r="2" spans="1:19" ht="15" x14ac:dyDescent="0.2">
      <c r="A2" s="185" t="s">
        <v>108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52" t="s">
        <v>6</v>
      </c>
      <c r="O2" s="7"/>
      <c r="P2" s="7"/>
      <c r="Q2" s="7"/>
      <c r="R2" s="7"/>
      <c r="S2" s="7"/>
    </row>
    <row r="3" spans="1:19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52" t="s">
        <v>6</v>
      </c>
      <c r="O3" s="10"/>
      <c r="P3" s="10"/>
      <c r="Q3" s="10"/>
      <c r="R3" s="10"/>
      <c r="S3" s="10"/>
    </row>
    <row r="4" spans="1:19" x14ac:dyDescent="0.2">
      <c r="A4" s="202" t="s">
        <v>2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52" t="s">
        <v>6</v>
      </c>
      <c r="O4" s="8"/>
      <c r="P4" s="8"/>
      <c r="Q4" s="8"/>
      <c r="R4" s="8"/>
      <c r="S4" s="8"/>
    </row>
    <row r="5" spans="1:19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2" t="s">
        <v>6</v>
      </c>
      <c r="O5" s="8"/>
      <c r="P5" s="8"/>
      <c r="Q5" s="8"/>
      <c r="R5" s="8"/>
      <c r="S5" s="8"/>
    </row>
    <row r="6" spans="1:19" ht="15" thickBo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2" t="s">
        <v>6</v>
      </c>
      <c r="O6" s="8"/>
      <c r="P6" s="8"/>
      <c r="Q6" s="8"/>
      <c r="R6" s="8"/>
      <c r="S6" s="8"/>
    </row>
    <row r="7" spans="1:19" ht="47.25" customHeight="1" x14ac:dyDescent="0.2">
      <c r="A7" s="191" t="s">
        <v>69</v>
      </c>
      <c r="B7" s="193" t="s">
        <v>121</v>
      </c>
      <c r="C7" s="193"/>
      <c r="D7" s="193"/>
      <c r="E7" s="193" t="s">
        <v>24</v>
      </c>
      <c r="F7" s="193"/>
      <c r="G7" s="193"/>
      <c r="H7" s="86" t="s">
        <v>25</v>
      </c>
      <c r="I7" s="76" t="s">
        <v>73</v>
      </c>
      <c r="J7" s="193" t="s">
        <v>94</v>
      </c>
      <c r="K7" s="193"/>
      <c r="L7" s="194"/>
      <c r="M7" s="52" t="s">
        <v>6</v>
      </c>
      <c r="N7" s="9"/>
    </row>
    <row r="8" spans="1:19" ht="28.5" x14ac:dyDescent="0.2">
      <c r="A8" s="192"/>
      <c r="B8" s="11" t="s">
        <v>3</v>
      </c>
      <c r="C8" s="19" t="s">
        <v>64</v>
      </c>
      <c r="D8" s="11" t="s">
        <v>4</v>
      </c>
      <c r="E8" s="11" t="s">
        <v>3</v>
      </c>
      <c r="F8" s="11" t="s">
        <v>64</v>
      </c>
      <c r="G8" s="11" t="s">
        <v>4</v>
      </c>
      <c r="H8" s="19" t="s">
        <v>4</v>
      </c>
      <c r="I8" s="11" t="s">
        <v>4</v>
      </c>
      <c r="J8" s="11" t="s">
        <v>3</v>
      </c>
      <c r="K8" s="11" t="s">
        <v>64</v>
      </c>
      <c r="L8" s="12" t="s">
        <v>4</v>
      </c>
      <c r="M8" s="52" t="s">
        <v>6</v>
      </c>
      <c r="N8" s="9"/>
    </row>
    <row r="9" spans="1:19" x14ac:dyDescent="0.2">
      <c r="A9" s="154" t="s">
        <v>110</v>
      </c>
      <c r="B9" s="96">
        <v>0</v>
      </c>
      <c r="C9" s="96">
        <v>0</v>
      </c>
      <c r="D9" s="177">
        <v>199169</v>
      </c>
      <c r="E9" s="96">
        <v>0</v>
      </c>
      <c r="F9" s="96">
        <v>0</v>
      </c>
      <c r="G9" s="96">
        <v>0</v>
      </c>
      <c r="H9" s="96">
        <v>160553.15</v>
      </c>
      <c r="I9" s="96">
        <v>4597.68</v>
      </c>
      <c r="J9" s="96">
        <f t="shared" ref="J9:K15" si="0">B9+E9</f>
        <v>0</v>
      </c>
      <c r="K9" s="96">
        <f t="shared" si="0"/>
        <v>0</v>
      </c>
      <c r="L9" s="97">
        <f>D9+G9+H9+I9</f>
        <v>364319.83</v>
      </c>
      <c r="M9" s="52" t="s">
        <v>6</v>
      </c>
      <c r="N9" s="9"/>
    </row>
    <row r="10" spans="1:19" x14ac:dyDescent="0.2">
      <c r="A10" s="157" t="s">
        <v>111</v>
      </c>
      <c r="B10" s="22">
        <v>0</v>
      </c>
      <c r="C10" s="22">
        <v>0</v>
      </c>
      <c r="D10" s="178">
        <v>40518</v>
      </c>
      <c r="E10" s="22">
        <v>0</v>
      </c>
      <c r="F10" s="22">
        <v>0</v>
      </c>
      <c r="G10" s="22">
        <v>0</v>
      </c>
      <c r="H10" s="22">
        <v>32661.66</v>
      </c>
      <c r="I10" s="22">
        <f>935.32+15</f>
        <v>950.32</v>
      </c>
      <c r="J10" s="22">
        <f t="shared" si="0"/>
        <v>0</v>
      </c>
      <c r="K10" s="22">
        <f t="shared" si="0"/>
        <v>0</v>
      </c>
      <c r="L10" s="98">
        <f t="shared" ref="L10:L17" si="1">D10+G10+H10+I10</f>
        <v>74129.98000000001</v>
      </c>
      <c r="M10" s="52" t="s">
        <v>6</v>
      </c>
      <c r="N10" s="9"/>
    </row>
    <row r="11" spans="1:19" x14ac:dyDescent="0.2">
      <c r="A11" s="157" t="s">
        <v>112</v>
      </c>
      <c r="B11" s="22">
        <v>0</v>
      </c>
      <c r="C11" s="22">
        <v>0</v>
      </c>
      <c r="D11" s="178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f t="shared" ref="J11:J13" si="2">B11+E11</f>
        <v>0</v>
      </c>
      <c r="K11" s="22">
        <f t="shared" ref="K11:K13" si="3">C11+F11</f>
        <v>0</v>
      </c>
      <c r="L11" s="98">
        <f t="shared" ref="L11:L13" si="4">D11+G11+H11+I11</f>
        <v>0</v>
      </c>
      <c r="M11" s="52" t="s">
        <v>6</v>
      </c>
      <c r="N11" s="9"/>
    </row>
    <row r="12" spans="1:19" x14ac:dyDescent="0.2">
      <c r="A12" s="158" t="s">
        <v>113</v>
      </c>
      <c r="B12" s="22">
        <v>0</v>
      </c>
      <c r="C12" s="22">
        <v>0</v>
      </c>
      <c r="D12" s="179">
        <v>6496</v>
      </c>
      <c r="E12" s="22">
        <v>0</v>
      </c>
      <c r="F12" s="22">
        <v>0</v>
      </c>
      <c r="G12" s="22">
        <v>0</v>
      </c>
      <c r="H12" s="22">
        <v>5236.5200000000004</v>
      </c>
      <c r="I12" s="22">
        <v>149.94999999999999</v>
      </c>
      <c r="J12" s="22">
        <f t="shared" si="2"/>
        <v>0</v>
      </c>
      <c r="K12" s="22">
        <f t="shared" si="3"/>
        <v>0</v>
      </c>
      <c r="L12" s="98">
        <f t="shared" si="4"/>
        <v>11882.470000000001</v>
      </c>
      <c r="M12" s="52" t="s">
        <v>6</v>
      </c>
      <c r="N12" s="9"/>
    </row>
    <row r="13" spans="1:19" x14ac:dyDescent="0.2">
      <c r="A13" s="158" t="s">
        <v>114</v>
      </c>
      <c r="B13" s="22">
        <v>0</v>
      </c>
      <c r="C13" s="22">
        <v>0</v>
      </c>
      <c r="D13" s="179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f t="shared" si="2"/>
        <v>0</v>
      </c>
      <c r="K13" s="22">
        <f t="shared" si="3"/>
        <v>0</v>
      </c>
      <c r="L13" s="98">
        <f t="shared" si="4"/>
        <v>0</v>
      </c>
      <c r="M13" s="52" t="s">
        <v>6</v>
      </c>
      <c r="N13" s="9"/>
    </row>
    <row r="14" spans="1:19" x14ac:dyDescent="0.2">
      <c r="A14" s="158" t="s">
        <v>115</v>
      </c>
      <c r="B14" s="22">
        <v>0</v>
      </c>
      <c r="C14" s="22">
        <v>0</v>
      </c>
      <c r="D14" s="179">
        <v>1206</v>
      </c>
      <c r="E14" s="22">
        <v>0</v>
      </c>
      <c r="F14" s="22">
        <v>0</v>
      </c>
      <c r="G14" s="22">
        <v>0</v>
      </c>
      <c r="H14" s="22">
        <v>972.49</v>
      </c>
      <c r="I14" s="22">
        <v>27.85</v>
      </c>
      <c r="J14" s="22">
        <f t="shared" si="0"/>
        <v>0</v>
      </c>
      <c r="K14" s="22">
        <f t="shared" si="0"/>
        <v>0</v>
      </c>
      <c r="L14" s="98">
        <f t="shared" si="1"/>
        <v>2206.3399999999997</v>
      </c>
      <c r="M14" s="52" t="s">
        <v>6</v>
      </c>
      <c r="N14" s="9"/>
    </row>
    <row r="15" spans="1:19" x14ac:dyDescent="0.2">
      <c r="A15" s="158" t="s">
        <v>116</v>
      </c>
      <c r="B15" s="99">
        <v>0</v>
      </c>
      <c r="C15" s="99">
        <v>0</v>
      </c>
      <c r="D15" s="180">
        <v>3171</v>
      </c>
      <c r="E15" s="99">
        <v>0</v>
      </c>
      <c r="F15" s="99">
        <v>0</v>
      </c>
      <c r="G15" s="99">
        <v>0</v>
      </c>
      <c r="H15" s="99">
        <v>2556.17</v>
      </c>
      <c r="I15" s="99">
        <v>73.19</v>
      </c>
      <c r="J15" s="99">
        <f t="shared" si="0"/>
        <v>0</v>
      </c>
      <c r="K15" s="99">
        <f t="shared" si="0"/>
        <v>0</v>
      </c>
      <c r="L15" s="100">
        <f t="shared" si="1"/>
        <v>5800.36</v>
      </c>
      <c r="M15" s="52" t="s">
        <v>6</v>
      </c>
      <c r="N15" s="9"/>
    </row>
    <row r="16" spans="1:19" ht="15" x14ac:dyDescent="0.25">
      <c r="A16" s="13" t="s">
        <v>66</v>
      </c>
      <c r="B16" s="101">
        <f>SUM(B9:B15)</f>
        <v>0</v>
      </c>
      <c r="C16" s="101">
        <f t="shared" ref="C16:K16" si="5">SUM(C9:C15)</f>
        <v>0</v>
      </c>
      <c r="D16" s="101">
        <f t="shared" si="5"/>
        <v>250560</v>
      </c>
      <c r="E16" s="101">
        <f t="shared" si="5"/>
        <v>0</v>
      </c>
      <c r="F16" s="101">
        <f t="shared" si="5"/>
        <v>0</v>
      </c>
      <c r="G16" s="101">
        <f t="shared" si="5"/>
        <v>0</v>
      </c>
      <c r="H16" s="101">
        <f>SUM(H9:H15)</f>
        <v>201979.99</v>
      </c>
      <c r="I16" s="101">
        <f>SUM(I9:I15)</f>
        <v>5798.99</v>
      </c>
      <c r="J16" s="101">
        <f t="shared" si="5"/>
        <v>0</v>
      </c>
      <c r="K16" s="101">
        <f t="shared" si="5"/>
        <v>0</v>
      </c>
      <c r="L16" s="102">
        <f t="shared" si="1"/>
        <v>458338.98</v>
      </c>
      <c r="M16" s="52" t="s">
        <v>6</v>
      </c>
      <c r="N16" s="9"/>
    </row>
    <row r="17" spans="1:14" x14ac:dyDescent="0.2">
      <c r="A17" s="87" t="s">
        <v>65</v>
      </c>
      <c r="B17" s="96"/>
      <c r="C17" s="96"/>
      <c r="D17" s="96">
        <v>0</v>
      </c>
      <c r="E17" s="96"/>
      <c r="F17" s="96"/>
      <c r="G17" s="96"/>
      <c r="H17" s="96"/>
      <c r="I17" s="96"/>
      <c r="J17" s="96"/>
      <c r="K17" s="96"/>
      <c r="L17" s="97">
        <f t="shared" si="1"/>
        <v>0</v>
      </c>
      <c r="M17" s="52" t="s">
        <v>6</v>
      </c>
      <c r="N17" s="9"/>
    </row>
    <row r="18" spans="1:14" x14ac:dyDescent="0.2">
      <c r="A18" s="88" t="s">
        <v>77</v>
      </c>
      <c r="B18" s="110"/>
      <c r="C18" s="110"/>
      <c r="D18" s="110">
        <f>SUM(D16:D17)</f>
        <v>250560</v>
      </c>
      <c r="E18" s="110"/>
      <c r="F18" s="110"/>
      <c r="G18" s="110"/>
      <c r="H18" s="110"/>
      <c r="I18" s="110"/>
      <c r="J18" s="110"/>
      <c r="K18" s="110"/>
      <c r="L18" s="111">
        <f>D18+G18+H18+I18</f>
        <v>250560</v>
      </c>
      <c r="M18" s="52" t="s">
        <v>6</v>
      </c>
      <c r="N18" s="9"/>
    </row>
    <row r="19" spans="1:14" x14ac:dyDescent="0.2">
      <c r="A19" s="77" t="s">
        <v>9</v>
      </c>
      <c r="B19" s="104"/>
      <c r="C19" s="104">
        <v>0</v>
      </c>
      <c r="D19" s="104"/>
      <c r="E19" s="104"/>
      <c r="F19" s="104">
        <v>0</v>
      </c>
      <c r="G19" s="104"/>
      <c r="H19" s="104"/>
      <c r="I19" s="104"/>
      <c r="J19" s="104"/>
      <c r="K19" s="104">
        <f>C19+F19</f>
        <v>0</v>
      </c>
      <c r="L19" s="105"/>
      <c r="M19" s="52" t="s">
        <v>6</v>
      </c>
      <c r="N19" s="9"/>
    </row>
    <row r="20" spans="1:14" x14ac:dyDescent="0.2">
      <c r="A20" s="83" t="s">
        <v>67</v>
      </c>
      <c r="B20" s="22"/>
      <c r="C20" s="22">
        <f>C16+C19</f>
        <v>0</v>
      </c>
      <c r="D20" s="22"/>
      <c r="E20" s="22"/>
      <c r="F20" s="22">
        <f>F16+F19</f>
        <v>0</v>
      </c>
      <c r="G20" s="22"/>
      <c r="H20" s="22"/>
      <c r="I20" s="22"/>
      <c r="J20" s="22"/>
      <c r="K20" s="22">
        <f>K16+K19</f>
        <v>0</v>
      </c>
      <c r="L20" s="98"/>
      <c r="M20" s="52" t="s">
        <v>6</v>
      </c>
      <c r="N20" s="9"/>
    </row>
    <row r="21" spans="1:14" x14ac:dyDescent="0.2">
      <c r="A21" s="1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98"/>
      <c r="M21" s="52" t="s">
        <v>6</v>
      </c>
      <c r="N21" s="9"/>
    </row>
    <row r="22" spans="1:14" x14ac:dyDescent="0.2">
      <c r="A22" s="16" t="s">
        <v>10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98"/>
      <c r="M22" s="52" t="s">
        <v>6</v>
      </c>
      <c r="N22" s="9"/>
    </row>
    <row r="23" spans="1:14" x14ac:dyDescent="0.2">
      <c r="A23" s="17" t="s">
        <v>11</v>
      </c>
      <c r="B23" s="22"/>
      <c r="C23" s="22">
        <v>0</v>
      </c>
      <c r="D23" s="22"/>
      <c r="E23" s="22"/>
      <c r="F23" s="22">
        <v>0</v>
      </c>
      <c r="G23" s="22"/>
      <c r="H23" s="22">
        <v>0</v>
      </c>
      <c r="I23" s="22"/>
      <c r="J23" s="22"/>
      <c r="K23" s="22">
        <f>C23+F23</f>
        <v>0</v>
      </c>
      <c r="L23" s="98"/>
      <c r="M23" s="52" t="s">
        <v>6</v>
      </c>
      <c r="N23" s="9"/>
    </row>
    <row r="24" spans="1:14" x14ac:dyDescent="0.2">
      <c r="A24" s="18" t="s">
        <v>12</v>
      </c>
      <c r="B24" s="106"/>
      <c r="C24" s="106">
        <v>0</v>
      </c>
      <c r="D24" s="106"/>
      <c r="E24" s="106"/>
      <c r="F24" s="106">
        <v>0</v>
      </c>
      <c r="G24" s="106"/>
      <c r="H24" s="106">
        <v>0</v>
      </c>
      <c r="I24" s="106"/>
      <c r="J24" s="106"/>
      <c r="K24" s="106">
        <f>C24+F24</f>
        <v>0</v>
      </c>
      <c r="L24" s="107"/>
      <c r="M24" s="52" t="s">
        <v>6</v>
      </c>
      <c r="N24" s="9"/>
    </row>
    <row r="25" spans="1:14" ht="15" thickBot="1" x14ac:dyDescent="0.25">
      <c r="A25" s="84" t="s">
        <v>68</v>
      </c>
      <c r="B25" s="108"/>
      <c r="C25" s="108">
        <f>C20+C23+C24</f>
        <v>0</v>
      </c>
      <c r="D25" s="108"/>
      <c r="E25" s="108"/>
      <c r="F25" s="108">
        <f>F20+F23+F24</f>
        <v>0</v>
      </c>
      <c r="G25" s="108"/>
      <c r="H25" s="108">
        <f>H20+H23+H24</f>
        <v>0</v>
      </c>
      <c r="I25" s="108"/>
      <c r="J25" s="108"/>
      <c r="K25" s="108">
        <f>SUM(K20,K23:K24)</f>
        <v>0</v>
      </c>
      <c r="L25" s="109"/>
      <c r="M25" s="52" t="s">
        <v>6</v>
      </c>
      <c r="N25" s="9"/>
    </row>
    <row r="26" spans="1:14" x14ac:dyDescent="0.2">
      <c r="M26" s="52" t="s">
        <v>6</v>
      </c>
    </row>
    <row r="27" spans="1:14" x14ac:dyDescent="0.2">
      <c r="M27" s="52" t="s">
        <v>6</v>
      </c>
    </row>
    <row r="28" spans="1:14" ht="15" x14ac:dyDescent="0.25">
      <c r="A28" s="5" t="s">
        <v>24</v>
      </c>
      <c r="M28" s="52" t="s">
        <v>6</v>
      </c>
    </row>
    <row r="29" spans="1:14" x14ac:dyDescent="0.2">
      <c r="A29" s="223" t="s">
        <v>122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52" t="s">
        <v>6</v>
      </c>
    </row>
    <row r="30" spans="1:14" x14ac:dyDescent="0.2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52" t="s">
        <v>6</v>
      </c>
    </row>
    <row r="31" spans="1:14" ht="15" x14ac:dyDescent="0.25">
      <c r="A31" s="5" t="s">
        <v>78</v>
      </c>
      <c r="M31" s="52" t="s">
        <v>6</v>
      </c>
    </row>
    <row r="32" spans="1:14" x14ac:dyDescent="0.2">
      <c r="A32" s="223" t="s">
        <v>129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52" t="s">
        <v>6</v>
      </c>
    </row>
    <row r="33" spans="1:14" x14ac:dyDescent="0.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52" t="s">
        <v>6</v>
      </c>
    </row>
    <row r="34" spans="1:14" ht="15" x14ac:dyDescent="0.25">
      <c r="A34" s="5" t="s">
        <v>79</v>
      </c>
      <c r="M34" s="52" t="s">
        <v>6</v>
      </c>
    </row>
    <row r="35" spans="1:14" x14ac:dyDescent="0.2">
      <c r="A35" s="223" t="s">
        <v>124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52" t="s">
        <v>6</v>
      </c>
    </row>
    <row r="36" spans="1:14" x14ac:dyDescent="0.2">
      <c r="M36" s="4" t="s">
        <v>7</v>
      </c>
    </row>
    <row r="37" spans="1:14" x14ac:dyDescent="0.2">
      <c r="M37" s="4"/>
      <c r="N37" s="52"/>
    </row>
  </sheetData>
  <mergeCells count="11">
    <mergeCell ref="A32:L32"/>
    <mergeCell ref="A35:L35"/>
    <mergeCell ref="A29:L29"/>
    <mergeCell ref="A1:M1"/>
    <mergeCell ref="A2:M2"/>
    <mergeCell ref="A3:M3"/>
    <mergeCell ref="A4:M4"/>
    <mergeCell ref="A7:A8"/>
    <mergeCell ref="B7:D7"/>
    <mergeCell ref="E7:G7"/>
    <mergeCell ref="J7:L7"/>
  </mergeCells>
  <printOptions horizontalCentered="1"/>
  <pageMargins left="0.7" right="0.7" top="0.66" bottom="0.66" header="0.3" footer="0.3"/>
  <pageSetup scale="72" orientation="landscape" r:id="rId1"/>
  <headerFooter>
    <oddHeader>&amp;L&amp;"Arial,Bold"&amp;12G. Crosswalk of 2014 Availability</oddHeader>
    <oddFooter>&amp;C&amp;"Arial,Regular"Exhibit G - Crosswalk of 2014 Availability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view="pageBreakPreview" zoomScale="90" zoomScaleNormal="10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38" sqref="E38"/>
    </sheetView>
  </sheetViews>
  <sheetFormatPr defaultRowHeight="14.25" x14ac:dyDescent="0.2"/>
  <cols>
    <col min="1" max="1" width="86.5703125" style="9" customWidth="1"/>
    <col min="2" max="2" width="8.28515625" style="9" customWidth="1"/>
    <col min="3" max="3" width="12.7109375" style="9" customWidth="1"/>
    <col min="4" max="4" width="8.28515625" style="9" customWidth="1"/>
    <col min="5" max="5" width="12.7109375" style="9" customWidth="1"/>
    <col min="6" max="6" width="8.28515625" style="9" customWidth="1"/>
    <col min="7" max="7" width="12.7109375" style="9" customWidth="1"/>
    <col min="8" max="8" width="8.28515625" style="9" customWidth="1"/>
    <col min="9" max="9" width="12.7109375" style="9" customWidth="1"/>
    <col min="10" max="10" width="14" style="4" bestFit="1" customWidth="1"/>
    <col min="11" max="11" width="4.5703125" style="9" customWidth="1"/>
    <col min="12" max="13" width="8.28515625" style="9" customWidth="1"/>
    <col min="14" max="14" width="12.7109375" style="9" customWidth="1"/>
    <col min="15" max="16" width="8.28515625" style="9" customWidth="1"/>
    <col min="17" max="17" width="12.7109375" style="9" customWidth="1"/>
    <col min="18" max="16384" width="9.140625" style="9"/>
  </cols>
  <sheetData>
    <row r="1" spans="1:17" ht="18" x14ac:dyDescent="0.25">
      <c r="A1" s="184" t="s">
        <v>28</v>
      </c>
      <c r="B1" s="184"/>
      <c r="C1" s="184"/>
      <c r="D1" s="184"/>
      <c r="E1" s="184"/>
      <c r="F1" s="184"/>
      <c r="G1" s="184"/>
      <c r="H1" s="184"/>
      <c r="I1" s="184"/>
      <c r="J1" s="52" t="s">
        <v>6</v>
      </c>
      <c r="K1" s="6"/>
      <c r="L1" s="6"/>
      <c r="M1" s="6"/>
      <c r="N1" s="6"/>
      <c r="O1" s="6"/>
      <c r="P1" s="6"/>
      <c r="Q1" s="6"/>
    </row>
    <row r="2" spans="1:17" ht="15" x14ac:dyDescent="0.2">
      <c r="A2" s="185" t="s">
        <v>108</v>
      </c>
      <c r="B2" s="185"/>
      <c r="C2" s="185"/>
      <c r="D2" s="185"/>
      <c r="E2" s="185"/>
      <c r="F2" s="185"/>
      <c r="G2" s="185"/>
      <c r="H2" s="185"/>
      <c r="I2" s="185"/>
      <c r="J2" s="52" t="s">
        <v>6</v>
      </c>
      <c r="K2" s="7"/>
      <c r="L2" s="7"/>
      <c r="M2" s="7"/>
      <c r="N2" s="7"/>
      <c r="O2" s="7"/>
      <c r="P2" s="7"/>
      <c r="Q2" s="7"/>
    </row>
    <row r="3" spans="1:17" x14ac:dyDescent="0.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52" t="s">
        <v>6</v>
      </c>
      <c r="K3" s="10"/>
      <c r="L3" s="10"/>
      <c r="M3" s="10"/>
      <c r="N3" s="10"/>
      <c r="O3" s="10"/>
      <c r="P3" s="10"/>
      <c r="Q3" s="10"/>
    </row>
    <row r="4" spans="1:17" x14ac:dyDescent="0.2">
      <c r="A4" s="202" t="s">
        <v>2</v>
      </c>
      <c r="B4" s="202"/>
      <c r="C4" s="202"/>
      <c r="D4" s="202"/>
      <c r="E4" s="202"/>
      <c r="F4" s="202"/>
      <c r="G4" s="202"/>
      <c r="H4" s="202"/>
      <c r="I4" s="202"/>
      <c r="J4" s="52" t="s">
        <v>6</v>
      </c>
      <c r="K4" s="8"/>
      <c r="L4" s="8"/>
      <c r="M4" s="8"/>
      <c r="N4" s="8"/>
      <c r="O4" s="8"/>
      <c r="P4" s="8"/>
      <c r="Q4" s="8"/>
    </row>
    <row r="5" spans="1:17" ht="15" thickBot="1" x14ac:dyDescent="0.25">
      <c r="A5" s="202"/>
      <c r="B5" s="202"/>
      <c r="C5" s="202"/>
      <c r="D5" s="202"/>
      <c r="E5" s="202"/>
      <c r="F5" s="202"/>
      <c r="G5" s="202"/>
      <c r="H5" s="202"/>
      <c r="I5" s="202"/>
      <c r="J5" s="52" t="s">
        <v>6</v>
      </c>
      <c r="K5" s="8"/>
      <c r="L5" s="8"/>
      <c r="M5" s="8"/>
      <c r="N5" s="8"/>
      <c r="O5" s="8"/>
      <c r="P5" s="8"/>
      <c r="Q5" s="8"/>
    </row>
    <row r="6" spans="1:17" ht="15" x14ac:dyDescent="0.2">
      <c r="A6" s="191" t="s">
        <v>29</v>
      </c>
      <c r="B6" s="193" t="s">
        <v>92</v>
      </c>
      <c r="C6" s="193"/>
      <c r="D6" s="193" t="s">
        <v>94</v>
      </c>
      <c r="E6" s="193"/>
      <c r="F6" s="193" t="s">
        <v>90</v>
      </c>
      <c r="G6" s="193"/>
      <c r="H6" s="193" t="s">
        <v>27</v>
      </c>
      <c r="I6" s="194"/>
      <c r="J6" s="52" t="s">
        <v>6</v>
      </c>
    </row>
    <row r="7" spans="1:17" ht="28.5" x14ac:dyDescent="0.2">
      <c r="A7" s="192"/>
      <c r="B7" s="53" t="s">
        <v>13</v>
      </c>
      <c r="C7" s="11" t="s">
        <v>4</v>
      </c>
      <c r="D7" s="11" t="s">
        <v>13</v>
      </c>
      <c r="E7" s="11" t="s">
        <v>4</v>
      </c>
      <c r="F7" s="11" t="s">
        <v>13</v>
      </c>
      <c r="G7" s="11" t="s">
        <v>4</v>
      </c>
      <c r="H7" s="11" t="s">
        <v>13</v>
      </c>
      <c r="I7" s="12" t="s">
        <v>4</v>
      </c>
      <c r="J7" s="52" t="s">
        <v>6</v>
      </c>
    </row>
    <row r="8" spans="1:17" x14ac:dyDescent="0.2">
      <c r="A8" s="54" t="s">
        <v>30</v>
      </c>
      <c r="B8" s="96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f>F8-D8</f>
        <v>0</v>
      </c>
      <c r="I8" s="97">
        <f>G8-E8</f>
        <v>0</v>
      </c>
      <c r="J8" s="52" t="s">
        <v>6</v>
      </c>
    </row>
    <row r="9" spans="1:17" x14ac:dyDescent="0.2">
      <c r="A9" s="55" t="s">
        <v>31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f t="shared" ref="H9:H13" si="0">F9-D9</f>
        <v>0</v>
      </c>
      <c r="I9" s="98">
        <f t="shared" ref="I9:I13" si="1">G9-E9</f>
        <v>0</v>
      </c>
      <c r="J9" s="52" t="s">
        <v>6</v>
      </c>
    </row>
    <row r="10" spans="1:17" x14ac:dyDescent="0.2">
      <c r="A10" s="85" t="s">
        <v>74</v>
      </c>
      <c r="B10" s="22">
        <f>SUM(B11:B12)</f>
        <v>0</v>
      </c>
      <c r="C10" s="22">
        <v>187257</v>
      </c>
      <c r="D10" s="22">
        <f t="shared" ref="D10:F10" si="2">SUM(D11:D12)</f>
        <v>0</v>
      </c>
      <c r="E10" s="22">
        <v>243243</v>
      </c>
      <c r="F10" s="22">
        <f t="shared" si="2"/>
        <v>0</v>
      </c>
      <c r="G10" s="22">
        <v>311160</v>
      </c>
      <c r="H10" s="22">
        <f t="shared" si="0"/>
        <v>0</v>
      </c>
      <c r="I10" s="98">
        <f t="shared" si="1"/>
        <v>67917</v>
      </c>
      <c r="J10" s="52" t="s">
        <v>6</v>
      </c>
    </row>
    <row r="11" spans="1:17" x14ac:dyDescent="0.2">
      <c r="A11" s="56" t="s">
        <v>12</v>
      </c>
      <c r="B11" s="113">
        <v>0</v>
      </c>
      <c r="C11" s="113"/>
      <c r="D11" s="113">
        <v>0</v>
      </c>
      <c r="E11" s="113">
        <v>0</v>
      </c>
      <c r="F11" s="113">
        <v>0</v>
      </c>
      <c r="G11" s="113">
        <v>0</v>
      </c>
      <c r="H11" s="113">
        <f t="shared" si="0"/>
        <v>0</v>
      </c>
      <c r="I11" s="114">
        <f t="shared" si="1"/>
        <v>0</v>
      </c>
      <c r="J11" s="52" t="s">
        <v>6</v>
      </c>
    </row>
    <row r="12" spans="1:17" x14ac:dyDescent="0.2">
      <c r="A12" s="56" t="s">
        <v>32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f t="shared" si="0"/>
        <v>0</v>
      </c>
      <c r="I12" s="114">
        <f t="shared" si="1"/>
        <v>0</v>
      </c>
      <c r="J12" s="52" t="s">
        <v>6</v>
      </c>
    </row>
    <row r="13" spans="1:17" x14ac:dyDescent="0.2">
      <c r="A13" s="55" t="s">
        <v>33</v>
      </c>
      <c r="B13" s="110">
        <v>0</v>
      </c>
      <c r="C13" s="110">
        <v>47479</v>
      </c>
      <c r="D13" s="110">
        <v>0</v>
      </c>
      <c r="E13" s="110">
        <v>61675</v>
      </c>
      <c r="F13" s="110">
        <v>0</v>
      </c>
      <c r="G13" s="110">
        <v>78895</v>
      </c>
      <c r="H13" s="110">
        <f t="shared" si="0"/>
        <v>0</v>
      </c>
      <c r="I13" s="111">
        <f t="shared" si="1"/>
        <v>17220</v>
      </c>
      <c r="J13" s="52" t="s">
        <v>6</v>
      </c>
    </row>
    <row r="14" spans="1:17" ht="15" x14ac:dyDescent="0.25">
      <c r="A14" s="58" t="s">
        <v>8</v>
      </c>
      <c r="B14" s="90">
        <f>SUM(B8:B10,B13)</f>
        <v>0</v>
      </c>
      <c r="C14" s="90">
        <f>SUM(C8:C10,C13)</f>
        <v>234736</v>
      </c>
      <c r="D14" s="90">
        <f t="shared" ref="D14:I14" si="3">SUM(D8:D10,D13)</f>
        <v>0</v>
      </c>
      <c r="E14" s="90">
        <f t="shared" si="3"/>
        <v>304918</v>
      </c>
      <c r="F14" s="90">
        <f t="shared" si="3"/>
        <v>0</v>
      </c>
      <c r="G14" s="90">
        <f t="shared" si="3"/>
        <v>390055</v>
      </c>
      <c r="H14" s="90">
        <f t="shared" si="3"/>
        <v>0</v>
      </c>
      <c r="I14" s="94">
        <f t="shared" si="3"/>
        <v>85137</v>
      </c>
      <c r="J14" s="52" t="s">
        <v>6</v>
      </c>
    </row>
    <row r="15" spans="1:17" ht="15" x14ac:dyDescent="0.25">
      <c r="A15" s="57" t="s">
        <v>34</v>
      </c>
      <c r="B15" s="22"/>
      <c r="C15" s="22"/>
      <c r="D15" s="22"/>
      <c r="E15" s="22"/>
      <c r="F15" s="22"/>
      <c r="G15" s="22"/>
      <c r="H15" s="22"/>
      <c r="I15" s="98"/>
      <c r="J15" s="52" t="s">
        <v>6</v>
      </c>
    </row>
    <row r="16" spans="1:17" x14ac:dyDescent="0.2">
      <c r="A16" s="55" t="s">
        <v>35</v>
      </c>
      <c r="B16" s="22"/>
      <c r="C16" s="22">
        <v>0</v>
      </c>
      <c r="D16" s="22"/>
      <c r="E16" s="22">
        <v>0</v>
      </c>
      <c r="F16" s="22"/>
      <c r="G16" s="22">
        <v>0</v>
      </c>
      <c r="H16" s="22"/>
      <c r="I16" s="98">
        <f t="shared" ref="I16:I36" si="4">G16-E16</f>
        <v>0</v>
      </c>
      <c r="J16" s="52" t="s">
        <v>6</v>
      </c>
    </row>
    <row r="17" spans="1:10" x14ac:dyDescent="0.2">
      <c r="A17" s="55" t="s">
        <v>36</v>
      </c>
      <c r="B17" s="22"/>
      <c r="C17" s="22">
        <v>0</v>
      </c>
      <c r="D17" s="22"/>
      <c r="E17" s="22">
        <v>0</v>
      </c>
      <c r="F17" s="22"/>
      <c r="G17" s="22">
        <v>0</v>
      </c>
      <c r="H17" s="22"/>
      <c r="I17" s="98">
        <f t="shared" si="4"/>
        <v>0</v>
      </c>
      <c r="J17" s="52" t="s">
        <v>6</v>
      </c>
    </row>
    <row r="18" spans="1:10" x14ac:dyDescent="0.2">
      <c r="A18" s="55" t="s">
        <v>37</v>
      </c>
      <c r="B18" s="22"/>
      <c r="C18" s="22">
        <v>7406</v>
      </c>
      <c r="D18" s="22"/>
      <c r="E18" s="22">
        <v>9620</v>
      </c>
      <c r="F18" s="22"/>
      <c r="G18" s="22">
        <v>12306</v>
      </c>
      <c r="H18" s="22"/>
      <c r="I18" s="98">
        <f t="shared" si="4"/>
        <v>2686</v>
      </c>
      <c r="J18" s="52" t="s">
        <v>6</v>
      </c>
    </row>
    <row r="19" spans="1:10" x14ac:dyDescent="0.2">
      <c r="A19" s="85" t="s">
        <v>75</v>
      </c>
      <c r="B19" s="22"/>
      <c r="C19" s="22">
        <v>1</v>
      </c>
      <c r="D19" s="22"/>
      <c r="E19" s="22">
        <v>2</v>
      </c>
      <c r="F19" s="22"/>
      <c r="G19" s="22">
        <v>2</v>
      </c>
      <c r="H19" s="22"/>
      <c r="I19" s="98">
        <f t="shared" si="4"/>
        <v>0</v>
      </c>
      <c r="J19" s="52" t="s">
        <v>6</v>
      </c>
    </row>
    <row r="20" spans="1:10" x14ac:dyDescent="0.2">
      <c r="A20" s="55" t="s">
        <v>38</v>
      </c>
      <c r="B20" s="22"/>
      <c r="C20" s="22">
        <v>0</v>
      </c>
      <c r="D20" s="22"/>
      <c r="E20" s="22">
        <v>0</v>
      </c>
      <c r="F20" s="22"/>
      <c r="G20" s="22">
        <v>0</v>
      </c>
      <c r="H20" s="22"/>
      <c r="I20" s="98">
        <f t="shared" si="4"/>
        <v>0</v>
      </c>
      <c r="J20" s="52" t="s">
        <v>6</v>
      </c>
    </row>
    <row r="21" spans="1:10" x14ac:dyDescent="0.2">
      <c r="A21" s="55" t="s">
        <v>39</v>
      </c>
      <c r="B21" s="22"/>
      <c r="C21" s="22">
        <v>0</v>
      </c>
      <c r="D21" s="22"/>
      <c r="E21" s="22">
        <v>0</v>
      </c>
      <c r="F21" s="22"/>
      <c r="G21" s="22">
        <v>0</v>
      </c>
      <c r="H21" s="22"/>
      <c r="I21" s="98">
        <f t="shared" si="4"/>
        <v>0</v>
      </c>
      <c r="J21" s="52" t="s">
        <v>6</v>
      </c>
    </row>
    <row r="22" spans="1:10" x14ac:dyDescent="0.2">
      <c r="A22" s="55" t="s">
        <v>40</v>
      </c>
      <c r="B22" s="22"/>
      <c r="C22" s="22">
        <v>0</v>
      </c>
      <c r="D22" s="22"/>
      <c r="E22" s="22">
        <v>0</v>
      </c>
      <c r="F22" s="22"/>
      <c r="G22" s="22">
        <v>0</v>
      </c>
      <c r="H22" s="22"/>
      <c r="I22" s="98">
        <f t="shared" si="4"/>
        <v>0</v>
      </c>
      <c r="J22" s="52" t="s">
        <v>6</v>
      </c>
    </row>
    <row r="23" spans="1:10" x14ac:dyDescent="0.2">
      <c r="A23" s="55" t="s">
        <v>41</v>
      </c>
      <c r="B23" s="22"/>
      <c r="C23" s="22">
        <v>0</v>
      </c>
      <c r="D23" s="22"/>
      <c r="E23" s="22">
        <v>0</v>
      </c>
      <c r="F23" s="22"/>
      <c r="G23" s="22">
        <v>0</v>
      </c>
      <c r="H23" s="22"/>
      <c r="I23" s="98">
        <f t="shared" si="4"/>
        <v>0</v>
      </c>
      <c r="J23" s="52" t="s">
        <v>6</v>
      </c>
    </row>
    <row r="24" spans="1:10" x14ac:dyDescent="0.2">
      <c r="A24" s="55" t="s">
        <v>42</v>
      </c>
      <c r="B24" s="22"/>
      <c r="C24" s="22">
        <v>1173</v>
      </c>
      <c r="D24" s="22"/>
      <c r="E24" s="22">
        <v>1524</v>
      </c>
      <c r="F24" s="22"/>
      <c r="G24" s="22">
        <v>1949</v>
      </c>
      <c r="H24" s="22"/>
      <c r="I24" s="98">
        <f t="shared" si="4"/>
        <v>425</v>
      </c>
      <c r="J24" s="52" t="s">
        <v>6</v>
      </c>
    </row>
    <row r="25" spans="1:10" x14ac:dyDescent="0.2">
      <c r="A25" s="55" t="s">
        <v>43</v>
      </c>
      <c r="B25" s="22"/>
      <c r="C25" s="22">
        <v>1</v>
      </c>
      <c r="D25" s="22"/>
      <c r="E25" s="22">
        <v>1</v>
      </c>
      <c r="F25" s="22"/>
      <c r="G25" s="22">
        <v>2</v>
      </c>
      <c r="H25" s="22"/>
      <c r="I25" s="98">
        <f t="shared" si="4"/>
        <v>1</v>
      </c>
      <c r="J25" s="52" t="s">
        <v>6</v>
      </c>
    </row>
    <row r="26" spans="1:10" x14ac:dyDescent="0.2">
      <c r="A26" s="55" t="s">
        <v>44</v>
      </c>
      <c r="B26" s="22"/>
      <c r="C26" s="22">
        <v>2874</v>
      </c>
      <c r="D26" s="22"/>
      <c r="E26" s="22">
        <v>3734</v>
      </c>
      <c r="F26" s="22"/>
      <c r="G26" s="22">
        <v>4776</v>
      </c>
      <c r="H26" s="22"/>
      <c r="I26" s="98">
        <f t="shared" si="4"/>
        <v>1042</v>
      </c>
      <c r="J26" s="52" t="s">
        <v>6</v>
      </c>
    </row>
    <row r="27" spans="1:10" x14ac:dyDescent="0.2">
      <c r="A27" s="55" t="s">
        <v>45</v>
      </c>
      <c r="B27" s="22"/>
      <c r="C27" s="22">
        <v>0</v>
      </c>
      <c r="D27" s="22"/>
      <c r="E27" s="22">
        <v>0</v>
      </c>
      <c r="F27" s="22"/>
      <c r="G27" s="22">
        <v>0</v>
      </c>
      <c r="H27" s="22"/>
      <c r="I27" s="98">
        <f t="shared" si="4"/>
        <v>0</v>
      </c>
      <c r="J27" s="52" t="s">
        <v>6</v>
      </c>
    </row>
    <row r="28" spans="1:10" x14ac:dyDescent="0.2">
      <c r="A28" s="55" t="s">
        <v>46</v>
      </c>
      <c r="B28" s="22"/>
      <c r="C28" s="22">
        <v>0</v>
      </c>
      <c r="D28" s="22"/>
      <c r="E28" s="22">
        <v>0</v>
      </c>
      <c r="F28" s="22"/>
      <c r="G28" s="22">
        <v>0</v>
      </c>
      <c r="H28" s="22"/>
      <c r="I28" s="98">
        <f t="shared" si="4"/>
        <v>0</v>
      </c>
      <c r="J28" s="52" t="s">
        <v>6</v>
      </c>
    </row>
    <row r="29" spans="1:10" x14ac:dyDescent="0.2">
      <c r="A29" s="55" t="s">
        <v>22</v>
      </c>
      <c r="B29" s="22"/>
      <c r="C29" s="22">
        <v>12</v>
      </c>
      <c r="D29" s="22"/>
      <c r="E29" s="22">
        <v>16</v>
      </c>
      <c r="F29" s="22"/>
      <c r="G29" s="22">
        <v>20</v>
      </c>
      <c r="H29" s="22"/>
      <c r="I29" s="98">
        <f t="shared" si="4"/>
        <v>4</v>
      </c>
      <c r="J29" s="52" t="s">
        <v>6</v>
      </c>
    </row>
    <row r="30" spans="1:10" x14ac:dyDescent="0.2">
      <c r="A30" s="55" t="s">
        <v>47</v>
      </c>
      <c r="B30" s="22"/>
      <c r="C30" s="22">
        <v>0</v>
      </c>
      <c r="D30" s="22"/>
      <c r="E30" s="22">
        <v>0</v>
      </c>
      <c r="F30" s="22"/>
      <c r="G30" s="22">
        <v>0</v>
      </c>
      <c r="H30" s="22"/>
      <c r="I30" s="98">
        <f t="shared" si="4"/>
        <v>0</v>
      </c>
      <c r="J30" s="52" t="s">
        <v>6</v>
      </c>
    </row>
    <row r="31" spans="1:10" x14ac:dyDescent="0.2">
      <c r="A31" s="55" t="s">
        <v>48</v>
      </c>
      <c r="B31" s="22"/>
      <c r="C31" s="22">
        <v>6536</v>
      </c>
      <c r="D31" s="22"/>
      <c r="E31" s="22">
        <v>8490</v>
      </c>
      <c r="F31" s="22"/>
      <c r="G31" s="22">
        <v>10861</v>
      </c>
      <c r="H31" s="22"/>
      <c r="I31" s="98">
        <f t="shared" si="4"/>
        <v>2371</v>
      </c>
      <c r="J31" s="52" t="s">
        <v>6</v>
      </c>
    </row>
    <row r="32" spans="1:10" x14ac:dyDescent="0.2">
      <c r="A32" s="55" t="s">
        <v>49</v>
      </c>
      <c r="B32" s="22"/>
      <c r="C32" s="22">
        <v>6</v>
      </c>
      <c r="D32" s="22"/>
      <c r="E32" s="22">
        <v>8</v>
      </c>
      <c r="F32" s="22"/>
      <c r="G32" s="22">
        <v>11</v>
      </c>
      <c r="H32" s="22"/>
      <c r="I32" s="98">
        <f t="shared" si="4"/>
        <v>3</v>
      </c>
      <c r="J32" s="52" t="s">
        <v>6</v>
      </c>
    </row>
    <row r="33" spans="1:10" x14ac:dyDescent="0.2">
      <c r="A33" s="55" t="s">
        <v>50</v>
      </c>
      <c r="B33" s="22"/>
      <c r="C33" s="22">
        <v>11</v>
      </c>
      <c r="D33" s="22"/>
      <c r="E33" s="22">
        <v>13</v>
      </c>
      <c r="F33" s="22"/>
      <c r="G33" s="22">
        <f>17+1</f>
        <v>18</v>
      </c>
      <c r="H33" s="22"/>
      <c r="I33" s="98">
        <f t="shared" si="4"/>
        <v>5</v>
      </c>
      <c r="J33" s="52" t="s">
        <v>6</v>
      </c>
    </row>
    <row r="34" spans="1:10" x14ac:dyDescent="0.2">
      <c r="A34" s="55" t="s">
        <v>51</v>
      </c>
      <c r="B34" s="22"/>
      <c r="C34" s="22">
        <v>0</v>
      </c>
      <c r="D34" s="22"/>
      <c r="E34" s="22">
        <v>0</v>
      </c>
      <c r="F34" s="22"/>
      <c r="G34" s="22">
        <v>0</v>
      </c>
      <c r="H34" s="22"/>
      <c r="I34" s="98">
        <f t="shared" si="4"/>
        <v>0</v>
      </c>
      <c r="J34" s="52" t="s">
        <v>6</v>
      </c>
    </row>
    <row r="35" spans="1:10" x14ac:dyDescent="0.2">
      <c r="A35" s="55" t="s">
        <v>52</v>
      </c>
      <c r="B35" s="22"/>
      <c r="C35" s="22">
        <v>0</v>
      </c>
      <c r="D35" s="22"/>
      <c r="E35" s="22">
        <v>0</v>
      </c>
      <c r="F35" s="22"/>
      <c r="G35" s="22">
        <v>0</v>
      </c>
      <c r="H35" s="22"/>
      <c r="I35" s="98">
        <f t="shared" si="4"/>
        <v>0</v>
      </c>
      <c r="J35" s="52" t="s">
        <v>6</v>
      </c>
    </row>
    <row r="36" spans="1:10" x14ac:dyDescent="0.2">
      <c r="A36" s="55" t="s">
        <v>53</v>
      </c>
      <c r="B36" s="22"/>
      <c r="C36" s="22">
        <v>0</v>
      </c>
      <c r="D36" s="22"/>
      <c r="E36" s="22">
        <v>0</v>
      </c>
      <c r="F36" s="22"/>
      <c r="G36" s="22">
        <v>0</v>
      </c>
      <c r="H36" s="22"/>
      <c r="I36" s="98">
        <f t="shared" si="4"/>
        <v>0</v>
      </c>
      <c r="J36" s="52" t="s">
        <v>6</v>
      </c>
    </row>
    <row r="37" spans="1:10" ht="15" x14ac:dyDescent="0.25">
      <c r="A37" s="58" t="s">
        <v>54</v>
      </c>
      <c r="B37" s="64"/>
      <c r="C37" s="64">
        <f>SUM(C14:C36)</f>
        <v>252756</v>
      </c>
      <c r="D37" s="64"/>
      <c r="E37" s="64">
        <f t="shared" ref="E37:I37" si="5">SUM(E14:E36)</f>
        <v>328326</v>
      </c>
      <c r="F37" s="64"/>
      <c r="G37" s="64">
        <f t="shared" si="5"/>
        <v>420000</v>
      </c>
      <c r="H37" s="64"/>
      <c r="I37" s="66">
        <f t="shared" si="5"/>
        <v>91674</v>
      </c>
      <c r="J37" s="52" t="s">
        <v>6</v>
      </c>
    </row>
    <row r="38" spans="1:10" x14ac:dyDescent="0.2">
      <c r="A38" s="123" t="s">
        <v>125</v>
      </c>
      <c r="B38" s="22"/>
      <c r="C38" s="22">
        <v>-177556</v>
      </c>
      <c r="D38" s="22"/>
      <c r="E38" s="22">
        <v>-201980</v>
      </c>
      <c r="F38" s="22"/>
      <c r="G38" s="22">
        <v>-130000</v>
      </c>
      <c r="H38" s="22"/>
      <c r="I38" s="98">
        <f>G38-E38</f>
        <v>71980</v>
      </c>
      <c r="J38" s="52" t="s">
        <v>6</v>
      </c>
    </row>
    <row r="39" spans="1:10" x14ac:dyDescent="0.2">
      <c r="A39" s="123" t="s">
        <v>126</v>
      </c>
      <c r="B39" s="22"/>
      <c r="C39" s="22">
        <v>12500</v>
      </c>
      <c r="D39" s="22"/>
      <c r="E39" s="22">
        <v>0</v>
      </c>
      <c r="F39" s="22"/>
      <c r="G39" s="22">
        <v>0</v>
      </c>
      <c r="H39" s="22"/>
      <c r="I39" s="98">
        <f t="shared" ref="I39:I42" si="6">G39-E39</f>
        <v>0</v>
      </c>
      <c r="J39" s="52" t="s">
        <v>6</v>
      </c>
    </row>
    <row r="40" spans="1:10" x14ac:dyDescent="0.2">
      <c r="A40" s="123" t="s">
        <v>73</v>
      </c>
      <c r="B40" s="22"/>
      <c r="C40" s="22">
        <v>-33448</v>
      </c>
      <c r="D40" s="22"/>
      <c r="E40" s="22">
        <v>-5784</v>
      </c>
      <c r="F40" s="22"/>
      <c r="G40" s="22">
        <v>-20000</v>
      </c>
      <c r="H40" s="22"/>
      <c r="I40" s="98">
        <f t="shared" si="6"/>
        <v>-14216</v>
      </c>
      <c r="J40" s="52" t="s">
        <v>6</v>
      </c>
    </row>
    <row r="41" spans="1:10" x14ac:dyDescent="0.2">
      <c r="A41" s="123" t="s">
        <v>127</v>
      </c>
      <c r="B41" s="22"/>
      <c r="C41" s="22">
        <v>201980</v>
      </c>
      <c r="D41" s="22"/>
      <c r="E41" s="22">
        <v>130000</v>
      </c>
      <c r="F41" s="22"/>
      <c r="G41" s="22">
        <v>0</v>
      </c>
      <c r="H41" s="22"/>
      <c r="I41" s="98">
        <f t="shared" si="6"/>
        <v>-130000</v>
      </c>
      <c r="J41" s="52" t="s">
        <v>6</v>
      </c>
    </row>
    <row r="42" spans="1:10" x14ac:dyDescent="0.2">
      <c r="A42" s="123" t="s">
        <v>128</v>
      </c>
      <c r="B42" s="22"/>
      <c r="C42" s="22">
        <v>0</v>
      </c>
      <c r="D42" s="22"/>
      <c r="E42" s="22">
        <v>0</v>
      </c>
      <c r="F42" s="22"/>
      <c r="G42" s="22">
        <v>0</v>
      </c>
      <c r="H42" s="22"/>
      <c r="I42" s="98">
        <f t="shared" si="6"/>
        <v>0</v>
      </c>
      <c r="J42" s="52" t="s">
        <v>6</v>
      </c>
    </row>
    <row r="43" spans="1:10" ht="15.75" thickBot="1" x14ac:dyDescent="0.3">
      <c r="A43" s="59" t="s">
        <v>55</v>
      </c>
      <c r="B43" s="115">
        <f t="shared" ref="B43:I43" si="7">SUM(B37:B42)</f>
        <v>0</v>
      </c>
      <c r="C43" s="115">
        <f>SUM(C37:C42)</f>
        <v>256232</v>
      </c>
      <c r="D43" s="115">
        <f t="shared" si="7"/>
        <v>0</v>
      </c>
      <c r="E43" s="115">
        <f>SUM(E37:E42)</f>
        <v>250562</v>
      </c>
      <c r="F43" s="115">
        <f t="shared" si="7"/>
        <v>0</v>
      </c>
      <c r="G43" s="115">
        <f t="shared" si="7"/>
        <v>270000</v>
      </c>
      <c r="H43" s="115">
        <f t="shared" si="7"/>
        <v>0</v>
      </c>
      <c r="I43" s="116">
        <f t="shared" si="7"/>
        <v>19438</v>
      </c>
      <c r="J43" s="52" t="s">
        <v>6</v>
      </c>
    </row>
    <row r="44" spans="1:10" x14ac:dyDescent="0.2">
      <c r="A44" s="61" t="s">
        <v>9</v>
      </c>
      <c r="B44" s="117"/>
      <c r="C44" s="117"/>
      <c r="D44" s="117"/>
      <c r="E44" s="117"/>
      <c r="F44" s="117"/>
      <c r="G44" s="117"/>
      <c r="H44" s="117"/>
      <c r="I44" s="118"/>
      <c r="J44" s="52" t="s">
        <v>6</v>
      </c>
    </row>
    <row r="45" spans="1:10" x14ac:dyDescent="0.2">
      <c r="A45" s="55" t="s">
        <v>56</v>
      </c>
      <c r="B45" s="22">
        <v>0</v>
      </c>
      <c r="C45" s="22"/>
      <c r="D45" s="22">
        <v>0</v>
      </c>
      <c r="E45" s="22"/>
      <c r="F45" s="22">
        <v>0</v>
      </c>
      <c r="G45" s="22"/>
      <c r="H45" s="22">
        <f>F45-D45</f>
        <v>0</v>
      </c>
      <c r="I45" s="98"/>
      <c r="J45" s="52" t="s">
        <v>6</v>
      </c>
    </row>
    <row r="46" spans="1:10" x14ac:dyDescent="0.2">
      <c r="A46" s="55"/>
      <c r="B46" s="22"/>
      <c r="C46" s="22"/>
      <c r="D46" s="22"/>
      <c r="E46" s="22"/>
      <c r="F46" s="22"/>
      <c r="G46" s="22"/>
      <c r="H46" s="22"/>
      <c r="I46" s="98"/>
      <c r="J46" s="52" t="s">
        <v>6</v>
      </c>
    </row>
    <row r="47" spans="1:10" x14ac:dyDescent="0.2">
      <c r="A47" s="55" t="s">
        <v>57</v>
      </c>
      <c r="B47" s="22"/>
      <c r="C47" s="22">
        <v>0</v>
      </c>
      <c r="D47" s="22"/>
      <c r="E47" s="22">
        <v>0</v>
      </c>
      <c r="F47" s="22"/>
      <c r="G47" s="22">
        <v>0</v>
      </c>
      <c r="H47" s="22"/>
      <c r="I47" s="98">
        <f t="shared" ref="I47:I48" si="8">G47-E47</f>
        <v>0</v>
      </c>
      <c r="J47" s="52" t="s">
        <v>6</v>
      </c>
    </row>
    <row r="48" spans="1:10" ht="15" thickBot="1" x14ac:dyDescent="0.25">
      <c r="A48" s="60" t="s">
        <v>58</v>
      </c>
      <c r="B48" s="119"/>
      <c r="C48" s="119">
        <v>0</v>
      </c>
      <c r="D48" s="119"/>
      <c r="E48" s="119">
        <v>0</v>
      </c>
      <c r="F48" s="119"/>
      <c r="G48" s="119">
        <v>0</v>
      </c>
      <c r="H48" s="119"/>
      <c r="I48" s="120">
        <f t="shared" si="8"/>
        <v>0</v>
      </c>
      <c r="J48" s="52" t="s">
        <v>6</v>
      </c>
    </row>
    <row r="49" spans="1:10" x14ac:dyDescent="0.2">
      <c r="J49" s="4" t="s">
        <v>7</v>
      </c>
    </row>
    <row r="50" spans="1:10" x14ac:dyDescent="0.2">
      <c r="A50" s="138"/>
    </row>
  </sheetData>
  <mergeCells count="10">
    <mergeCell ref="A6:A7"/>
    <mergeCell ref="B6:C6"/>
    <mergeCell ref="D6:E6"/>
    <mergeCell ref="F6:G6"/>
    <mergeCell ref="H6:I6"/>
    <mergeCell ref="A1:I1"/>
    <mergeCell ref="A2:I2"/>
    <mergeCell ref="A3:I3"/>
    <mergeCell ref="A4:I4"/>
    <mergeCell ref="A5:I5"/>
  </mergeCells>
  <printOptions horizontalCentered="1"/>
  <pageMargins left="0.6" right="0.6" top="0.56999999999999995" bottom="0.55000000000000004" header="0.3" footer="0.3"/>
  <pageSetup scale="72" orientation="landscape" r:id="rId1"/>
  <headerFooter>
    <oddHeader>&amp;L&amp;"Arial,Bold"&amp;12K. Summary of Requirements by Object Class</oddHeader>
    <oddFooter>&amp;C&amp;"Arial,Regular"Exhibit K - Summary of Requirements by Object Class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B. Summ of Req.</vt:lpstr>
      <vt:lpstr>B. Summ of Req. by DU (2)</vt:lpstr>
      <vt:lpstr>D. Strategic Goals &amp; Objectives</vt:lpstr>
      <vt:lpstr>E. ATB Justification</vt:lpstr>
      <vt:lpstr>F. 2013 Crosswalk</vt:lpstr>
      <vt:lpstr>G. 2014 Crosswalk</vt:lpstr>
      <vt:lpstr>K. Summary by OC</vt:lpstr>
      <vt:lpstr>'B. Summ of Req.'!Print_Area</vt:lpstr>
      <vt:lpstr>'B. Summ of Req. by DU (2)'!Print_Area</vt:lpstr>
      <vt:lpstr>'D. Strategic Goals &amp; Objectives'!Print_Area</vt:lpstr>
      <vt:lpstr>'E. ATB Justification'!Print_Area</vt:lpstr>
      <vt:lpstr>'F. 2013 Crosswalk'!Print_Area</vt:lpstr>
      <vt:lpstr>'G. 2014 Crosswalk'!Print_Area</vt:lpstr>
      <vt:lpstr>'K. Summary by OC'!Print_Area</vt:lpstr>
      <vt:lpstr>'D. Strategic Goals &amp; Objectives'!Print_Titles</vt:lpstr>
      <vt:lpstr>'E. ATB Justification'!Print_Titles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2014-03-07T17:46:00Z</cp:lastPrinted>
  <dcterms:created xsi:type="dcterms:W3CDTF">2012-12-06T16:08:32Z</dcterms:created>
  <dcterms:modified xsi:type="dcterms:W3CDTF">2014-03-07T17:46:02Z</dcterms:modified>
</cp:coreProperties>
</file>