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05" yWindow="315" windowWidth="19320" windowHeight="6720" tabRatio="806" firstSheet="2" activeTab="9"/>
  </bookViews>
  <sheets>
    <sheet name="A. Organization Chart " sheetId="23" r:id="rId1"/>
    <sheet name="B. Summ of Req." sheetId="20" r:id="rId2"/>
    <sheet name="B. Summ of Req. by DU" sheetId="4" r:id="rId3"/>
    <sheet name="D. Strategic Goals &amp; Objectives" sheetId="8" r:id="rId4"/>
    <sheet name="F. 2013 Crosswalk" sheetId="25" r:id="rId5"/>
    <sheet name="G. 2014 Crosswalk" sheetId="11" r:id="rId6"/>
    <sheet name="H. Reimbursable Resources" sheetId="12" r:id="rId7"/>
    <sheet name="I. Permanent Positions" sheetId="13" r:id="rId8"/>
    <sheet name="K. Summary by OC" sheetId="14" r:id="rId9"/>
    <sheet name="M. Schedule of Aircraft " sheetId="24" r:id="rId10"/>
  </sheets>
  <definedNames>
    <definedName name="_11POS_BY_CAT" localSheetId="0">#REF!</definedName>
    <definedName name="_11POS_BY_CAT" localSheetId="9">#REF!</definedName>
    <definedName name="_11POS_BY_CAT">#REF!</definedName>
    <definedName name="_1ATTORNEY_SUPP">#REF!</definedName>
    <definedName name="_2ATTORNEY_SUPP">#REF!</definedName>
    <definedName name="_2GA_ROLLUP">#REF!</definedName>
    <definedName name="_3POS_BY_CAT">#REF!</definedName>
    <definedName name="_6GA_ROLLUP">#REF!</definedName>
    <definedName name="_7GA_ROLLUP">#REF!</definedName>
    <definedName name="_9POS_BY_CAT">#REF!</definedName>
    <definedName name="DL" localSheetId="0">#REF!</definedName>
    <definedName name="DL">#REF!</definedName>
    <definedName name="EXECSUPP" localSheetId="0">#REF!</definedName>
    <definedName name="EXECSUPP">#REF!</definedName>
    <definedName name="FY0711.1" localSheetId="0">#REF!</definedName>
    <definedName name="FY0711.1">#REF!</definedName>
    <definedName name="FY0711.5" localSheetId="0">#REF!</definedName>
    <definedName name="FY0711.5">#REF!</definedName>
    <definedName name="FY0712.1">#REF!</definedName>
    <definedName name="FY0721.0">#REF!</definedName>
    <definedName name="FY0722.0">#REF!</definedName>
    <definedName name="FY0723.1">#REF!</definedName>
    <definedName name="FY0723.2">#REF!</definedName>
    <definedName name="FY0723.3">#REF!</definedName>
    <definedName name="FY0724.0">#REF!</definedName>
    <definedName name="FY0725.2">#REF!</definedName>
    <definedName name="FY0725.3">#REF!</definedName>
    <definedName name="FY0725.6">#REF!</definedName>
    <definedName name="FY0726.0">#REF!</definedName>
    <definedName name="FY0731.0">#REF!</definedName>
    <definedName name="FY0732.0">#REF!</definedName>
    <definedName name="FY07Ling">#REF!</definedName>
    <definedName name="FY07Mult">#REF!</definedName>
    <definedName name="FY07PEPI">#REF!</definedName>
    <definedName name="FY07Tot">#REF!</definedName>
    <definedName name="FY07Train">#REF!</definedName>
    <definedName name="FY0811.1">#REF!</definedName>
    <definedName name="FY0811.5">#REF!</definedName>
    <definedName name="FY0812.1">#REF!</definedName>
    <definedName name="FY0821.0">#REF!</definedName>
    <definedName name="FY0822.0">#REF!</definedName>
    <definedName name="FY0823.1">#REF!</definedName>
    <definedName name="FY0823.2">#REF!</definedName>
    <definedName name="FY0823.3">#REF!</definedName>
    <definedName name="FY0824.0">#REF!</definedName>
    <definedName name="FY0825.2">#REF!</definedName>
    <definedName name="FY0825.3">#REF!</definedName>
    <definedName name="FY0825.6">#REF!</definedName>
    <definedName name="FY0826.0">#REF!</definedName>
    <definedName name="FY0831.0">#REF!</definedName>
    <definedName name="FY0832.0">#REF!</definedName>
    <definedName name="FY08Ling">#REF!</definedName>
    <definedName name="FY08Mult">#REF!</definedName>
    <definedName name="FY08PEPI">#REF!</definedName>
    <definedName name="FY08Tot">#REF!</definedName>
    <definedName name="FY08Train">#REF!</definedName>
    <definedName name="FY0911.1">#REF!</definedName>
    <definedName name="FY0911.5">#REF!</definedName>
    <definedName name="FY0912.1">#REF!</definedName>
    <definedName name="FY0921.0">#REF!</definedName>
    <definedName name="FY0922.0">#REF!</definedName>
    <definedName name="FY0923.1">#REF!</definedName>
    <definedName name="FY0923.2">#REF!</definedName>
    <definedName name="FY0923.3">#REF!</definedName>
    <definedName name="FY0924.0">#REF!</definedName>
    <definedName name="FY0925.2">#REF!</definedName>
    <definedName name="FY0925.3">#REF!</definedName>
    <definedName name="FY0925.6">#REF!</definedName>
    <definedName name="FY0926.0">#REF!</definedName>
    <definedName name="FY0931.0">#REF!</definedName>
    <definedName name="FY0932.0">#REF!</definedName>
    <definedName name="FY09Ling">#REF!</definedName>
    <definedName name="FY09Mult">#REF!</definedName>
    <definedName name="FY09PEPI">#REF!</definedName>
    <definedName name="FY09Tot">#REF!</definedName>
    <definedName name="FY09Train">#REF!</definedName>
    <definedName name="INTEL" localSheetId="0">#REF!</definedName>
    <definedName name="INTEL">#REF!</definedName>
    <definedName name="JMD" localSheetId="0">#REF!</definedName>
    <definedName name="JMD">#REF!</definedName>
    <definedName name="PART" localSheetId="0">#REF!</definedName>
    <definedName name="PART">#REF!</definedName>
    <definedName name="_xlnm.Print_Area" localSheetId="0">'A. Organization Chart '!$A$1:$L$31</definedName>
    <definedName name="_xlnm.Print_Area" localSheetId="1">'B. Summ of Req.'!$A$1:$D$13</definedName>
    <definedName name="_xlnm.Print_Area" localSheetId="2">'B. Summ of Req. by DU'!$A$1:$M$10</definedName>
    <definedName name="_xlnm.Print_Area" localSheetId="3">'D. Strategic Goals &amp; Objectives'!$A$1:$J$13</definedName>
    <definedName name="_xlnm.Print_Area" localSheetId="4">'F. 2013 Crosswalk'!$A$1:$L$17</definedName>
    <definedName name="_xlnm.Print_Area" localSheetId="5">'G. 2014 Crosswalk'!$A$1:$L$18</definedName>
    <definedName name="_xlnm.Print_Area" localSheetId="6">'H. Reimbursable Resources'!$A$1:$M$19</definedName>
    <definedName name="_xlnm.Print_Area" localSheetId="7">'I. Permanent Positions'!$A$1:$E$18</definedName>
    <definedName name="_xlnm.Print_Area" localSheetId="8">'K. Summary by OC'!$A$1:$I$36</definedName>
    <definedName name="_xlnm.Print_Area" localSheetId="9">'M. Schedule of Aircraft '!$A$1:$L$19</definedName>
    <definedName name="_xlnm.Print_Area">#REF!</definedName>
    <definedName name="_xlnm.Print_Titles" localSheetId="3">'D. Strategic Goals &amp; Objectives'!$1:$8</definedName>
    <definedName name="REIMPRO" localSheetId="0">#REF!</definedName>
    <definedName name="REIMPRO" localSheetId="9">#REF!</definedName>
    <definedName name="REIMPRO">#REF!</definedName>
    <definedName name="REIMSOR" localSheetId="0">#REF!</definedName>
    <definedName name="REIMSOR">#REF!</definedName>
    <definedName name="Test">#REF!</definedName>
  </definedNames>
  <calcPr calcId="145621"/>
</workbook>
</file>

<file path=xl/calcChain.xml><?xml version="1.0" encoding="utf-8"?>
<calcChain xmlns="http://schemas.openxmlformats.org/spreadsheetml/2006/main">
  <c r="C12" i="20" l="1"/>
  <c r="D12" i="20"/>
  <c r="G28" i="14" l="1"/>
  <c r="E30" i="14"/>
  <c r="L12" i="12"/>
  <c r="M16" i="12"/>
  <c r="K16" i="12"/>
  <c r="L16" i="12"/>
  <c r="I17" i="12" l="1"/>
  <c r="F17" i="12"/>
  <c r="C17" i="12"/>
  <c r="L17" i="12"/>
  <c r="I10" i="4" l="1"/>
  <c r="I10" i="25" l="1"/>
  <c r="H10" i="25"/>
  <c r="G10" i="25"/>
  <c r="F10" i="25"/>
  <c r="E10" i="25"/>
  <c r="D10" i="25"/>
  <c r="C10" i="25"/>
  <c r="L9" i="25"/>
  <c r="L10" i="25" s="1"/>
  <c r="K10" i="25"/>
  <c r="J9" i="25"/>
  <c r="J10" i="25" s="1"/>
  <c r="K9" i="11"/>
  <c r="H11" i="8" l="1"/>
  <c r="H12" i="8" s="1"/>
  <c r="G11" i="8"/>
  <c r="G12" i="8" s="1"/>
  <c r="F11" i="8"/>
  <c r="F12" i="8" s="1"/>
  <c r="E11" i="8"/>
  <c r="E12" i="8" s="1"/>
  <c r="D11" i="8"/>
  <c r="D12" i="8" s="1"/>
  <c r="C11" i="8"/>
  <c r="C12" i="8" s="1"/>
  <c r="J10" i="8"/>
  <c r="J11" i="8" s="1"/>
  <c r="J12" i="8" s="1"/>
  <c r="I10" i="8"/>
  <c r="I11" i="8" s="1"/>
  <c r="I12" i="8" s="1"/>
  <c r="L10" i="4" l="1"/>
  <c r="F10" i="4"/>
  <c r="C10" i="4"/>
  <c r="D11" i="20"/>
  <c r="B11" i="20"/>
  <c r="B12" i="20" s="1"/>
  <c r="C10" i="11" l="1"/>
  <c r="D11" i="12" l="1"/>
  <c r="E28" i="14"/>
  <c r="G30" i="14" s="1"/>
  <c r="C24" i="14"/>
  <c r="C21" i="14"/>
  <c r="K17" i="24"/>
  <c r="J17" i="24"/>
  <c r="I17" i="24"/>
  <c r="H17" i="24"/>
  <c r="G17" i="24"/>
  <c r="F17" i="24"/>
  <c r="D17" i="24"/>
  <c r="C17" i="24"/>
  <c r="B17" i="24"/>
  <c r="L16" i="24"/>
  <c r="L17" i="24" s="1"/>
  <c r="E16" i="24"/>
  <c r="E17" i="24"/>
  <c r="K14" i="24"/>
  <c r="J14" i="24"/>
  <c r="J19" i="24" s="1"/>
  <c r="I14" i="24"/>
  <c r="I19" i="24" s="1"/>
  <c r="G14" i="24"/>
  <c r="F14" i="24"/>
  <c r="D14" i="24"/>
  <c r="D19" i="24" s="1"/>
  <c r="C14" i="24"/>
  <c r="B14" i="24"/>
  <c r="L13" i="24"/>
  <c r="E13" i="24"/>
  <c r="E12" i="24"/>
  <c r="E11" i="24"/>
  <c r="H11" i="24" s="1"/>
  <c r="F19" i="24" l="1"/>
  <c r="B19" i="24"/>
  <c r="G19" i="24"/>
  <c r="C19" i="24"/>
  <c r="K19" i="24"/>
  <c r="E14" i="24"/>
  <c r="E19" i="24" s="1"/>
  <c r="L11" i="24"/>
  <c r="H12" i="24"/>
  <c r="H14" i="24" s="1"/>
  <c r="H19" i="24" l="1"/>
  <c r="L14" i="24"/>
  <c r="L19" i="24" s="1"/>
  <c r="K10" i="11" l="1"/>
  <c r="B9" i="14" l="1"/>
  <c r="B13" i="14" s="1"/>
  <c r="K9" i="12"/>
  <c r="H34" i="14" l="1"/>
  <c r="I29" i="14" l="1"/>
  <c r="I30" i="14"/>
  <c r="I31" i="14"/>
  <c r="I28" i="14"/>
  <c r="I26" i="14" l="1"/>
  <c r="I25" i="14"/>
  <c r="I24" i="14"/>
  <c r="I23" i="14"/>
  <c r="I22" i="14"/>
  <c r="I21" i="14"/>
  <c r="I20" i="14"/>
  <c r="I19" i="14"/>
  <c r="I18" i="14"/>
  <c r="I17" i="14"/>
  <c r="I16" i="14"/>
  <c r="I15" i="14"/>
  <c r="I12" i="14"/>
  <c r="H12" i="14"/>
  <c r="I11" i="14"/>
  <c r="H11" i="14"/>
  <c r="I10" i="14"/>
  <c r="H10" i="14"/>
  <c r="G9" i="14"/>
  <c r="F9" i="14"/>
  <c r="E9" i="14"/>
  <c r="D9" i="14"/>
  <c r="C9" i="14"/>
  <c r="C13" i="14" s="1"/>
  <c r="C27" i="14" s="1"/>
  <c r="C32" i="14" s="1"/>
  <c r="B32" i="14"/>
  <c r="I8" i="14"/>
  <c r="H8" i="14"/>
  <c r="E18" i="13"/>
  <c r="D18" i="13"/>
  <c r="C18" i="13"/>
  <c r="B18" i="13"/>
  <c r="F32" i="14" l="1"/>
  <c r="F13" i="14"/>
  <c r="G13" i="14"/>
  <c r="G27" i="14" s="1"/>
  <c r="G32" i="14" s="1"/>
  <c r="D32" i="14"/>
  <c r="D13" i="14"/>
  <c r="E13" i="14"/>
  <c r="E27" i="14" s="1"/>
  <c r="E32" i="14" s="1"/>
  <c r="I9" i="14"/>
  <c r="I13" i="14" s="1"/>
  <c r="H9" i="14"/>
  <c r="H32" i="14" s="1"/>
  <c r="I27" i="14" l="1"/>
  <c r="I32" i="14" s="1"/>
  <c r="H13" i="14"/>
  <c r="J17" i="12" l="1"/>
  <c r="H17" i="12"/>
  <c r="G17" i="12"/>
  <c r="E17" i="12"/>
  <c r="D17" i="12"/>
  <c r="B17" i="12"/>
  <c r="M11" i="12"/>
  <c r="L11" i="12"/>
  <c r="K11" i="12"/>
  <c r="M10" i="12"/>
  <c r="L10" i="12"/>
  <c r="K10" i="12"/>
  <c r="M9" i="12"/>
  <c r="L9" i="12"/>
  <c r="J12" i="12"/>
  <c r="G12" i="12"/>
  <c r="D12" i="12"/>
  <c r="K17" i="12" l="1"/>
  <c r="M17" i="12"/>
  <c r="K12" i="12"/>
  <c r="M12" i="12"/>
  <c r="C10" i="20"/>
</calcChain>
</file>

<file path=xl/sharedStrings.xml><?xml version="1.0" encoding="utf-8"?>
<sst xmlns="http://schemas.openxmlformats.org/spreadsheetml/2006/main" count="451" uniqueCount="124">
  <si>
    <t>Summary of Requirements</t>
  </si>
  <si>
    <t>(Dollars in Thousands)</t>
  </si>
  <si>
    <t>Amount</t>
  </si>
  <si>
    <t>end of line</t>
  </si>
  <si>
    <t>end of sheet</t>
  </si>
  <si>
    <t>Total</t>
  </si>
  <si>
    <t>Reimbursable FTE</t>
  </si>
  <si>
    <t>Overtime</t>
  </si>
  <si>
    <t>Direct FTE</t>
  </si>
  <si>
    <t>Resources by Department of Justice Strategic Goal/Objective</t>
  </si>
  <si>
    <t>Strategic Goal and Strategic Objective</t>
  </si>
  <si>
    <t>Direct Amount</t>
  </si>
  <si>
    <t>Direct/
Reimb FTE</t>
  </si>
  <si>
    <t>Goal 3</t>
  </si>
  <si>
    <t>Ensure and Support the Fair, Impartial, Efficient, and Transparent Administration of Justice at the Federal, State, Local, Tribal and International Levels.</t>
  </si>
  <si>
    <t>Subtotal, Goal 3</t>
  </si>
  <si>
    <t>TOTAL</t>
  </si>
  <si>
    <t>Reprogramming/Transfers</t>
  </si>
  <si>
    <t xml:space="preserve">Carryover </t>
  </si>
  <si>
    <t>Crosswalk of 2013 Availability</t>
  </si>
  <si>
    <t>Summary of Reimbursable Resources</t>
  </si>
  <si>
    <t>Increase/Decrease</t>
  </si>
  <si>
    <t>Reimb. Pos.</t>
  </si>
  <si>
    <t>Reimb. FTE</t>
  </si>
  <si>
    <t>Detail of Permanent Positions by Category</t>
  </si>
  <si>
    <t>ATBs</t>
  </si>
  <si>
    <t>Category</t>
  </si>
  <si>
    <t>Clerical and Office Services (300-399)</t>
  </si>
  <si>
    <t>Accounting and Budget (500-599)</t>
  </si>
  <si>
    <t>Attorneys (905)</t>
  </si>
  <si>
    <t>Business &amp; Industry (1100-1199)</t>
  </si>
  <si>
    <t>Information Technology Mgmt  (2210)</t>
  </si>
  <si>
    <t>Total Reimb. Pos.</t>
  </si>
  <si>
    <t>Summary of Requirements by Object Class</t>
  </si>
  <si>
    <t>Object Class</t>
  </si>
  <si>
    <t>11.1 Full-Time Permanent</t>
  </si>
  <si>
    <t>Other Compensation</t>
  </si>
  <si>
    <t>11.8 Special Personal Services Payments</t>
  </si>
  <si>
    <t>Other Object  Classes</t>
  </si>
  <si>
    <t>12.0 Personnel Benefits</t>
  </si>
  <si>
    <t>21.0 Travel and Transportation of Persons</t>
  </si>
  <si>
    <t>23.2 Rental Payments to Others</t>
  </si>
  <si>
    <t>23.3 Communications, Utilities, and Miscellaneous Charges</t>
  </si>
  <si>
    <t>25.1 Advisory and Assistance Services</t>
  </si>
  <si>
    <t>25.2 Other Services from Non-Federal Sources</t>
  </si>
  <si>
    <t>25.3 Other Goods and Services from Federal Sources</t>
  </si>
  <si>
    <t>25.4 Operation and Maintenance of Facilities</t>
  </si>
  <si>
    <t>25.7 Operation and Maintenance of Equipment</t>
  </si>
  <si>
    <t>26.0 Supplies and Materials</t>
  </si>
  <si>
    <t>31.0 Equipment</t>
  </si>
  <si>
    <t>Total Obligations</t>
  </si>
  <si>
    <t>Add - Unobligated End-of-Year, Available</t>
  </si>
  <si>
    <t>Total Direct Requirements</t>
  </si>
  <si>
    <t>Full-Time Permanent</t>
  </si>
  <si>
    <t>Actual FTE</t>
  </si>
  <si>
    <t>Estim. FTE</t>
  </si>
  <si>
    <t>Grand Total, FTE</t>
  </si>
  <si>
    <t>Program Activity</t>
  </si>
  <si>
    <t>Recoveries/Refunds</t>
  </si>
  <si>
    <t>Obligations by Program Activity</t>
  </si>
  <si>
    <t>11.5 Other Personnel Compensation</t>
  </si>
  <si>
    <t>22.0 Transportation of Things</t>
  </si>
  <si>
    <t>Subtract - Unobligated Balance, Start-of-Year</t>
  </si>
  <si>
    <t>Budgetary Resources</t>
  </si>
  <si>
    <t>Est. FTE</t>
  </si>
  <si>
    <t>Add - Unobligated End-of-Year, Expiring</t>
  </si>
  <si>
    <t>Collections by Source</t>
  </si>
  <si>
    <t>Subtract - Recoveries/Refunds</t>
  </si>
  <si>
    <t>FY 2015 Request</t>
  </si>
  <si>
    <t>2015 Request</t>
  </si>
  <si>
    <t>2013 Actual</t>
  </si>
  <si>
    <t>Crosswalk of 2014 Availability</t>
  </si>
  <si>
    <t>2014 Availability</t>
  </si>
  <si>
    <t>FTE</t>
  </si>
  <si>
    <t>Justice Prisoner and Alien Transportation System</t>
  </si>
  <si>
    <t>Revolving Fund</t>
  </si>
  <si>
    <t>Schedule of Aircraft</t>
  </si>
  <si>
    <t>Type of Aircraft</t>
  </si>
  <si>
    <t>End-of-Year</t>
  </si>
  <si>
    <t>End-of</t>
  </si>
  <si>
    <t>Average</t>
  </si>
  <si>
    <t>(Passenger Capacity)</t>
  </si>
  <si>
    <t>Inventory</t>
  </si>
  <si>
    <t>Acquired</t>
  </si>
  <si>
    <t>Disposed</t>
  </si>
  <si>
    <t>Year</t>
  </si>
  <si>
    <t>Cost ($000)</t>
  </si>
  <si>
    <t>Direct Purchase:</t>
  </si>
  <si>
    <t xml:space="preserve">  Jet Engine (8-10)</t>
  </si>
  <si>
    <t xml:space="preserve">  Jet Engine (120-140)</t>
  </si>
  <si>
    <t xml:space="preserve">  Turbo-Prop (50-60)</t>
  </si>
  <si>
    <t>Subtotal, Purchased</t>
  </si>
  <si>
    <t>Leased:</t>
  </si>
  <si>
    <t>Subtotal, Leased</t>
  </si>
  <si>
    <t>Subtotal, Seized</t>
  </si>
  <si>
    <t>Total Aircraft</t>
  </si>
  <si>
    <t>Paramedics/Nurses (610 &amp; 640)</t>
  </si>
  <si>
    <t>Quality Assurance, Inspection &amp; Grading Group (1900-1999)</t>
  </si>
  <si>
    <t>Transportation Group (2100-2199)</t>
  </si>
  <si>
    <t>United States Marshals Service</t>
  </si>
  <si>
    <t>Bureau of Prisons</t>
  </si>
  <si>
    <t>State, Local, and Department of Defense</t>
  </si>
  <si>
    <t>Carryover:   Includes the mandatory CORPUS balance and carryover reimbursable obligation authority.</t>
  </si>
  <si>
    <t xml:space="preserve">Recoveries/Refunds:   JPATS is a revolving fund and prior year recoveries are reapportioned and used in current year operations. </t>
  </si>
  <si>
    <t>2013 Operating</t>
  </si>
  <si>
    <t>Note: The FTE for FY 2013 is actual and for FY 2014 and FY 2015 an estimate.</t>
  </si>
  <si>
    <t>2013 Operating Level</t>
  </si>
  <si>
    <t>2014 Operating Level</t>
  </si>
  <si>
    <t>2015 Changes to Operating Level</t>
  </si>
  <si>
    <t>Perm Positions</t>
  </si>
  <si>
    <t>2014 Changes to Operating Level</t>
  </si>
  <si>
    <t>2015 Operating Level</t>
  </si>
  <si>
    <t>Pos.</t>
  </si>
  <si>
    <t>Protect judges, witnesses, and other participants in federal proceedings; apprehend fugitives; and ensure the appearance of criminal defendants for judicial proceedings or confinement.</t>
  </si>
  <si>
    <r>
      <t>Note</t>
    </r>
    <r>
      <rPr>
        <b/>
        <sz val="11"/>
        <color theme="1"/>
        <rFont val="Arial"/>
        <family val="2"/>
      </rPr>
      <t>:</t>
    </r>
    <r>
      <rPr>
        <sz val="11"/>
        <color theme="1"/>
        <rFont val="Arial"/>
        <family val="2"/>
      </rPr>
      <t xml:space="preserve"> Excludes Balance Rescission and/or Supplemental Appropriations.</t>
    </r>
  </si>
  <si>
    <t>2013 Initial Availability</t>
  </si>
  <si>
    <t>Source:  SF-133 Dated 9/30/2013</t>
  </si>
  <si>
    <t xml:space="preserve">The amounts for collections are inclusive of expenses for depreciation which are collected from the customer.  </t>
  </si>
  <si>
    <t>The operating authority does not include amounts for depreciatioon as it does not require budgetary authority.</t>
  </si>
  <si>
    <t>Criminal Investigative Series (1801-1811)</t>
  </si>
  <si>
    <t xml:space="preserve"> </t>
  </si>
  <si>
    <t>FY 2014 Enacted</t>
  </si>
  <si>
    <t>Data Source: FY 2014 SF-132 , Amendment 1 dated 12/19/2013</t>
  </si>
  <si>
    <t>2014 - 2015 Total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</si>
</sst>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_);\(#,##0.0\)"/>
    <numFmt numFmtId="166" formatCode="#,##0.000_);\(#,##0.000\)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theme="0"/>
      <name val="Arial"/>
      <family val="2"/>
    </font>
    <font>
      <b/>
      <vertAlign val="superscript"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color rgb="FF1F497D"/>
      <name val="Arial"/>
      <family val="2"/>
    </font>
    <font>
      <sz val="10"/>
      <color indexed="8"/>
      <name val="MS Sans Serif"/>
      <family val="2"/>
    </font>
    <font>
      <b/>
      <sz val="14"/>
      <name val="Arial"/>
      <family val="2"/>
    </font>
    <font>
      <sz val="20"/>
      <name val="Arial"/>
      <family val="2"/>
    </font>
    <font>
      <i/>
      <sz val="11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/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dashed">
        <color theme="0" tint="-0.14996795556505021"/>
      </bottom>
      <diagonal/>
    </border>
    <border>
      <left style="medium">
        <color auto="1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/>
      <top style="dashed">
        <color theme="0" tint="-0.1499679555650502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theme="0" tint="-0.14996795556505021"/>
      </bottom>
      <diagonal/>
    </border>
    <border>
      <left style="medium">
        <color auto="1"/>
      </left>
      <right/>
      <top style="dashed">
        <color theme="0" tint="-0.14996795556505021"/>
      </top>
      <bottom/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/>
      <bottom style="dashed">
        <color theme="0" tint="-0.1499679555650502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ashed">
        <color theme="0" tint="-0.14996795556505021"/>
      </bottom>
      <diagonal/>
    </border>
    <border>
      <left style="medium">
        <color auto="1"/>
      </left>
      <right style="medium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medium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theme="0" tint="-0.14996795556505021"/>
      </bottom>
      <diagonal/>
    </border>
    <border>
      <left style="medium">
        <color auto="1"/>
      </left>
      <right/>
      <top style="medium">
        <color auto="1"/>
      </top>
      <bottom style="dashed">
        <color theme="0" tint="-0.14996795556505021"/>
      </bottom>
      <diagonal/>
    </border>
    <border>
      <left/>
      <right style="medium">
        <color auto="1"/>
      </right>
      <top style="medium">
        <color auto="1"/>
      </top>
      <bottom style="dashed">
        <color theme="0" tint="-0.1499679555650502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 style="medium">
        <color auto="1"/>
      </right>
      <top/>
      <bottom style="dashed">
        <color theme="0" tint="-0.1499679555650502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/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26">
    <xf numFmtId="0" fontId="0" fillId="0" borderId="0"/>
    <xf numFmtId="43" fontId="1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3" fontId="25" fillId="0" borderId="0"/>
    <xf numFmtId="5" fontId="25" fillId="0" borderId="0"/>
    <xf numFmtId="14" fontId="25" fillId="0" borderId="0"/>
    <xf numFmtId="2" fontId="25" fillId="0" borderId="0"/>
    <xf numFmtId="0" fontId="25" fillId="0" borderId="0"/>
    <xf numFmtId="0" fontId="28" fillId="0" borderId="0"/>
  </cellStyleXfs>
  <cellXfs count="265">
    <xf numFmtId="0" fontId="0" fillId="0" borderId="0" xfId="0"/>
    <xf numFmtId="3" fontId="15" fillId="0" borderId="6" xfId="0" applyNumberFormat="1" applyFont="1" applyBorder="1" applyAlignment="1">
      <alignment horizontal="center" vertical="top" wrapText="1"/>
    </xf>
    <xf numFmtId="3" fontId="15" fillId="0" borderId="7" xfId="0" applyNumberFormat="1" applyFont="1" applyBorder="1" applyAlignment="1">
      <alignment horizontal="center" vertical="top" wrapText="1"/>
    </xf>
    <xf numFmtId="164" fontId="15" fillId="0" borderId="8" xfId="1" applyNumberFormat="1" applyFont="1" applyBorder="1" applyAlignment="1">
      <alignment horizontal="center" vertical="top" wrapText="1"/>
    </xf>
    <xf numFmtId="0" fontId="16" fillId="0" borderId="0" xfId="0" applyFont="1"/>
    <xf numFmtId="0" fontId="15" fillId="0" borderId="0" xfId="0" applyFont="1"/>
    <xf numFmtId="0" fontId="13" fillId="0" borderId="0" xfId="0" applyFont="1" applyAlignment="1"/>
    <xf numFmtId="0" fontId="14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10" fillId="0" borderId="0" xfId="0" applyFont="1" applyAlignment="1"/>
    <xf numFmtId="0" fontId="10" fillId="0" borderId="1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right"/>
    </xf>
    <xf numFmtId="0" fontId="9" fillId="0" borderId="1" xfId="0" applyFont="1" applyBorder="1" applyAlignment="1">
      <alignment horizontal="center" vertical="top" wrapText="1"/>
    </xf>
    <xf numFmtId="0" fontId="15" fillId="0" borderId="0" xfId="0" applyFont="1" applyAlignment="1"/>
    <xf numFmtId="0" fontId="9" fillId="0" borderId="0" xfId="0" applyFont="1"/>
    <xf numFmtId="3" fontId="10" fillId="0" borderId="21" xfId="0" applyNumberFormat="1" applyFont="1" applyBorder="1"/>
    <xf numFmtId="3" fontId="15" fillId="0" borderId="34" xfId="0" applyNumberFormat="1" applyFont="1" applyBorder="1"/>
    <xf numFmtId="3" fontId="15" fillId="0" borderId="35" xfId="0" applyNumberFormat="1" applyFont="1" applyBorder="1"/>
    <xf numFmtId="0" fontId="15" fillId="0" borderId="33" xfId="0" applyFont="1" applyBorder="1" applyAlignment="1">
      <alignment horizontal="right"/>
    </xf>
    <xf numFmtId="0" fontId="15" fillId="0" borderId="37" xfId="0" applyFont="1" applyBorder="1" applyAlignment="1">
      <alignment vertical="top"/>
    </xf>
    <xf numFmtId="0" fontId="15" fillId="0" borderId="30" xfId="0" applyFont="1" applyBorder="1" applyAlignment="1">
      <alignment horizontal="center"/>
    </xf>
    <xf numFmtId="3" fontId="15" fillId="0" borderId="7" xfId="0" applyNumberFormat="1" applyFont="1" applyBorder="1"/>
    <xf numFmtId="0" fontId="12" fillId="0" borderId="0" xfId="0" applyFont="1" applyBorder="1" applyAlignment="1"/>
    <xf numFmtId="0" fontId="15" fillId="0" borderId="28" xfId="0" applyFont="1" applyBorder="1" applyAlignment="1">
      <alignment vertical="top" wrapText="1"/>
    </xf>
    <xf numFmtId="0" fontId="12" fillId="0" borderId="0" xfId="0" applyFont="1"/>
    <xf numFmtId="0" fontId="18" fillId="0" borderId="0" xfId="0" applyFont="1"/>
    <xf numFmtId="0" fontId="16" fillId="0" borderId="0" xfId="0" applyFont="1" applyAlignment="1"/>
    <xf numFmtId="0" fontId="8" fillId="0" borderId="1" xfId="0" applyFont="1" applyBorder="1" applyAlignment="1">
      <alignment horizontal="center" vertical="top" wrapText="1"/>
    </xf>
    <xf numFmtId="0" fontId="10" fillId="0" borderId="38" xfId="0" applyFont="1" applyBorder="1"/>
    <xf numFmtId="0" fontId="15" fillId="0" borderId="9" xfId="0" applyFont="1" applyBorder="1" applyAlignment="1">
      <alignment horizontal="center"/>
    </xf>
    <xf numFmtId="0" fontId="8" fillId="0" borderId="17" xfId="0" applyFont="1" applyBorder="1" applyAlignment="1">
      <alignment horizontal="left" indent="2"/>
    </xf>
    <xf numFmtId="0" fontId="8" fillId="0" borderId="20" xfId="0" applyFont="1" applyBorder="1" applyAlignment="1">
      <alignment horizontal="left" indent="2"/>
    </xf>
    <xf numFmtId="0" fontId="19" fillId="0" borderId="20" xfId="0" applyFont="1" applyBorder="1" applyAlignment="1">
      <alignment horizontal="left" indent="8"/>
    </xf>
    <xf numFmtId="0" fontId="15" fillId="0" borderId="20" xfId="0" applyFont="1" applyBorder="1"/>
    <xf numFmtId="0" fontId="15" fillId="0" borderId="20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8" fillId="0" borderId="53" xfId="0" applyFont="1" applyBorder="1"/>
    <xf numFmtId="0" fontId="12" fillId="0" borderId="0" xfId="0" applyFont="1" applyAlignment="1">
      <alignment wrapText="1"/>
    </xf>
    <xf numFmtId="0" fontId="15" fillId="0" borderId="56" xfId="0" applyFont="1" applyBorder="1"/>
    <xf numFmtId="3" fontId="15" fillId="0" borderId="21" xfId="0" applyNumberFormat="1" applyFont="1" applyBorder="1"/>
    <xf numFmtId="3" fontId="15" fillId="0" borderId="22" xfId="0" applyNumberFormat="1" applyFont="1" applyBorder="1"/>
    <xf numFmtId="0" fontId="15" fillId="0" borderId="61" xfId="0" applyFont="1" applyBorder="1"/>
    <xf numFmtId="3" fontId="15" fillId="0" borderId="62" xfId="0" applyNumberFormat="1" applyFont="1" applyBorder="1"/>
    <xf numFmtId="3" fontId="15" fillId="0" borderId="63" xfId="0" applyNumberFormat="1" applyFont="1" applyBorder="1"/>
    <xf numFmtId="0" fontId="15" fillId="0" borderId="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left"/>
    </xf>
    <xf numFmtId="0" fontId="7" fillId="0" borderId="1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indent="3"/>
    </xf>
    <xf numFmtId="0" fontId="6" fillId="0" borderId="6" xfId="0" applyFont="1" applyBorder="1" applyAlignment="1">
      <alignment horizontal="left" indent="3"/>
    </xf>
    <xf numFmtId="0" fontId="6" fillId="0" borderId="20" xfId="0" applyFont="1" applyBorder="1" applyAlignment="1">
      <alignment horizontal="left" indent="2"/>
    </xf>
    <xf numFmtId="0" fontId="15" fillId="0" borderId="4" xfId="0" applyFont="1" applyBorder="1" applyAlignment="1">
      <alignment horizontal="center" vertical="center" wrapText="1"/>
    </xf>
    <xf numFmtId="0" fontId="5" fillId="0" borderId="0" xfId="0" applyFont="1"/>
    <xf numFmtId="0" fontId="23" fillId="0" borderId="64" xfId="0" applyFont="1" applyBorder="1" applyAlignment="1">
      <alignment horizontal="center"/>
    </xf>
    <xf numFmtId="0" fontId="16" fillId="0" borderId="65" xfId="0" applyFont="1" applyBorder="1"/>
    <xf numFmtId="0" fontId="20" fillId="0" borderId="66" xfId="0" applyFont="1" applyBorder="1"/>
    <xf numFmtId="0" fontId="21" fillId="0" borderId="0" xfId="0" applyFont="1" applyBorder="1" applyAlignment="1">
      <alignment horizontal="left" vertical="top"/>
    </xf>
    <xf numFmtId="0" fontId="21" fillId="0" borderId="0" xfId="0" applyFont="1"/>
    <xf numFmtId="0" fontId="22" fillId="0" borderId="0" xfId="0" applyFont="1"/>
    <xf numFmtId="3" fontId="15" fillId="0" borderId="41" xfId="0" applyNumberFormat="1" applyFont="1" applyBorder="1"/>
    <xf numFmtId="3" fontId="15" fillId="0" borderId="67" xfId="0" applyNumberFormat="1" applyFont="1" applyBorder="1"/>
    <xf numFmtId="3" fontId="15" fillId="0" borderId="44" xfId="0" applyNumberFormat="1" applyFont="1" applyBorder="1"/>
    <xf numFmtId="3" fontId="10" fillId="0" borderId="18" xfId="0" applyNumberFormat="1" applyFont="1" applyBorder="1"/>
    <xf numFmtId="3" fontId="10" fillId="0" borderId="19" xfId="0" applyNumberFormat="1" applyFont="1" applyBorder="1"/>
    <xf numFmtId="3" fontId="10" fillId="0" borderId="22" xfId="0" applyNumberFormat="1" applyFont="1" applyBorder="1"/>
    <xf numFmtId="3" fontId="15" fillId="0" borderId="1" xfId="0" applyNumberFormat="1" applyFont="1" applyBorder="1"/>
    <xf numFmtId="3" fontId="15" fillId="0" borderId="14" xfId="0" applyNumberFormat="1" applyFont="1" applyBorder="1"/>
    <xf numFmtId="3" fontId="10" fillId="0" borderId="41" xfId="0" applyNumberFormat="1" applyFont="1" applyBorder="1"/>
    <xf numFmtId="3" fontId="10" fillId="0" borderId="44" xfId="0" applyNumberFormat="1" applyFont="1" applyBorder="1"/>
    <xf numFmtId="3" fontId="10" fillId="0" borderId="7" xfId="0" applyNumberFormat="1" applyFont="1" applyBorder="1"/>
    <xf numFmtId="3" fontId="10" fillId="0" borderId="8" xfId="0" applyNumberFormat="1" applyFont="1" applyBorder="1"/>
    <xf numFmtId="3" fontId="10" fillId="0" borderId="34" xfId="0" applyNumberFormat="1" applyFont="1" applyBorder="1"/>
    <xf numFmtId="3" fontId="10" fillId="0" borderId="35" xfId="0" applyNumberFormat="1" applyFont="1" applyBorder="1"/>
    <xf numFmtId="3" fontId="19" fillId="0" borderId="21" xfId="0" applyNumberFormat="1" applyFont="1" applyBorder="1"/>
    <xf numFmtId="3" fontId="19" fillId="0" borderId="22" xfId="0" applyNumberFormat="1" applyFont="1" applyBorder="1"/>
    <xf numFmtId="3" fontId="15" fillId="0" borderId="43" xfId="0" applyNumberFormat="1" applyFont="1" applyBorder="1"/>
    <xf numFmtId="3" fontId="15" fillId="0" borderId="45" xfId="0" applyNumberFormat="1" applyFont="1" applyBorder="1"/>
    <xf numFmtId="3" fontId="10" fillId="0" borderId="51" xfId="0" applyNumberFormat="1" applyFont="1" applyBorder="1"/>
    <xf numFmtId="3" fontId="15" fillId="0" borderId="42" xfId="0" applyNumberFormat="1" applyFont="1" applyBorder="1"/>
    <xf numFmtId="0" fontId="3" fillId="0" borderId="0" xfId="0" applyFont="1"/>
    <xf numFmtId="3" fontId="3" fillId="0" borderId="0" xfId="0" applyNumberFormat="1" applyFont="1"/>
    <xf numFmtId="164" fontId="3" fillId="0" borderId="0" xfId="1" applyNumberFormat="1" applyFont="1"/>
    <xf numFmtId="3" fontId="3" fillId="0" borderId="22" xfId="0" applyNumberFormat="1" applyFont="1" applyBorder="1"/>
    <xf numFmtId="3" fontId="3" fillId="0" borderId="21" xfId="0" applyNumberFormat="1" applyFont="1" applyBorder="1"/>
    <xf numFmtId="0" fontId="3" fillId="0" borderId="57" xfId="0" applyFont="1" applyBorder="1" applyAlignment="1">
      <alignment horizontal="left" indent="4"/>
    </xf>
    <xf numFmtId="3" fontId="3" fillId="0" borderId="38" xfId="0" applyNumberFormat="1" applyFont="1" applyBorder="1"/>
    <xf numFmtId="3" fontId="3" fillId="0" borderId="58" xfId="0" applyNumberFormat="1" applyFont="1" applyBorder="1"/>
    <xf numFmtId="0" fontId="3" fillId="0" borderId="25" xfId="0" applyFont="1" applyBorder="1" applyAlignment="1">
      <alignment horizontal="left"/>
    </xf>
    <xf numFmtId="3" fontId="3" fillId="0" borderId="59" xfId="0" applyNumberFormat="1" applyFont="1" applyBorder="1"/>
    <xf numFmtId="3" fontId="3" fillId="0" borderId="49" xfId="0" applyNumberFormat="1" applyFont="1" applyBorder="1"/>
    <xf numFmtId="3" fontId="3" fillId="0" borderId="60" xfId="0" applyNumberFormat="1" applyFont="1" applyBorder="1"/>
    <xf numFmtId="0" fontId="27" fillId="0" borderId="0" xfId="0" applyFont="1" applyAlignment="1">
      <alignment vertical="center"/>
    </xf>
    <xf numFmtId="0" fontId="1" fillId="0" borderId="0" xfId="0" applyFont="1"/>
    <xf numFmtId="0" fontId="10" fillId="0" borderId="0" xfId="0" applyFont="1" applyAlignment="1">
      <alignment wrapText="1"/>
    </xf>
    <xf numFmtId="3" fontId="10" fillId="0" borderId="0" xfId="0" applyNumberFormat="1" applyFont="1" applyBorder="1"/>
    <xf numFmtId="0" fontId="3" fillId="0" borderId="29" xfId="0" applyFont="1" applyBorder="1" applyAlignment="1">
      <alignment vertical="top" wrapText="1"/>
    </xf>
    <xf numFmtId="0" fontId="22" fillId="0" borderId="13" xfId="24" applyFont="1" applyBorder="1"/>
    <xf numFmtId="0" fontId="22" fillId="0" borderId="36" xfId="24" applyFont="1" applyFill="1" applyBorder="1" applyAlignment="1">
      <alignment horizontal="center"/>
    </xf>
    <xf numFmtId="0" fontId="22" fillId="0" borderId="71" xfId="24" applyFont="1" applyBorder="1" applyAlignment="1">
      <alignment horizontal="center"/>
    </xf>
    <xf numFmtId="0" fontId="22" fillId="0" borderId="15" xfId="24" applyFont="1" applyFill="1" applyBorder="1" applyAlignment="1">
      <alignment horizontal="center"/>
    </xf>
    <xf numFmtId="0" fontId="22" fillId="0" borderId="15" xfId="24" applyFont="1" applyBorder="1" applyAlignment="1">
      <alignment horizontal="center"/>
    </xf>
    <xf numFmtId="0" fontId="22" fillId="0" borderId="12" xfId="24" applyFont="1" applyBorder="1" applyAlignment="1">
      <alignment horizontal="center"/>
    </xf>
    <xf numFmtId="0" fontId="22" fillId="0" borderId="55" xfId="24" applyFont="1" applyBorder="1" applyAlignment="1">
      <alignment horizontal="center"/>
    </xf>
    <xf numFmtId="0" fontId="22" fillId="0" borderId="73" xfId="24" applyFont="1" applyBorder="1" applyAlignment="1">
      <alignment horizontal="center"/>
    </xf>
    <xf numFmtId="0" fontId="22" fillId="0" borderId="10" xfId="24" applyFont="1" applyBorder="1" applyAlignment="1">
      <alignment horizontal="center"/>
    </xf>
    <xf numFmtId="0" fontId="22" fillId="0" borderId="2" xfId="24" applyFont="1" applyBorder="1" applyAlignment="1">
      <alignment horizontal="center"/>
    </xf>
    <xf numFmtId="0" fontId="22" fillId="0" borderId="27" xfId="24" applyFont="1" applyBorder="1" applyAlignment="1">
      <alignment horizontal="center"/>
    </xf>
    <xf numFmtId="0" fontId="22" fillId="0" borderId="11" xfId="24" applyFont="1" applyBorder="1" applyAlignment="1">
      <alignment horizontal="center"/>
    </xf>
    <xf numFmtId="0" fontId="21" fillId="0" borderId="71" xfId="24" applyFont="1" applyBorder="1"/>
    <xf numFmtId="165" fontId="21" fillId="0" borderId="15" xfId="24" applyNumberFormat="1" applyFont="1" applyBorder="1"/>
    <xf numFmtId="165" fontId="21" fillId="0" borderId="74" xfId="24" applyNumberFormat="1" applyFont="1" applyBorder="1"/>
    <xf numFmtId="165" fontId="21" fillId="0" borderId="75" xfId="24" applyNumberFormat="1" applyFont="1" applyBorder="1"/>
    <xf numFmtId="0" fontId="21" fillId="0" borderId="71" xfId="24" applyFont="1" applyBorder="1" applyAlignment="1">
      <alignment horizontal="left"/>
    </xf>
    <xf numFmtId="165" fontId="21" fillId="0" borderId="15" xfId="24" applyNumberFormat="1" applyFont="1" applyBorder="1" applyAlignment="1">
      <alignment horizontal="right"/>
    </xf>
    <xf numFmtId="165" fontId="21" fillId="0" borderId="74" xfId="24" applyNumberFormat="1" applyFont="1" applyBorder="1" applyAlignment="1">
      <alignment horizontal="right"/>
    </xf>
    <xf numFmtId="0" fontId="21" fillId="0" borderId="10" xfId="24" applyFont="1" applyBorder="1" applyAlignment="1">
      <alignment horizontal="center"/>
    </xf>
    <xf numFmtId="165" fontId="21" fillId="0" borderId="2" xfId="24" applyNumberFormat="1" applyFont="1" applyBorder="1"/>
    <xf numFmtId="165" fontId="21" fillId="0" borderId="11" xfId="24" applyNumberFormat="1" applyFont="1" applyBorder="1"/>
    <xf numFmtId="166" fontId="21" fillId="0" borderId="15" xfId="24" applyNumberFormat="1" applyFont="1" applyBorder="1"/>
    <xf numFmtId="165" fontId="21" fillId="0" borderId="75" xfId="24" applyNumberFormat="1" applyFont="1" applyBorder="1" applyAlignment="1">
      <alignment horizontal="right"/>
    </xf>
    <xf numFmtId="0" fontId="21" fillId="0" borderId="10" xfId="24" applyFont="1" applyBorder="1" applyAlignment="1">
      <alignment horizontal="left"/>
    </xf>
    <xf numFmtId="165" fontId="21" fillId="0" borderId="2" xfId="24" applyNumberFormat="1" applyFont="1" applyBorder="1" applyAlignment="1">
      <alignment horizontal="right"/>
    </xf>
    <xf numFmtId="0" fontId="21" fillId="0" borderId="6" xfId="24" applyFont="1" applyBorder="1"/>
    <xf numFmtId="165" fontId="21" fillId="0" borderId="7" xfId="24" applyNumberFormat="1" applyFont="1" applyBorder="1"/>
    <xf numFmtId="165" fontId="21" fillId="0" borderId="8" xfId="24" applyNumberFormat="1" applyFont="1" applyBorder="1"/>
    <xf numFmtId="0" fontId="25" fillId="0" borderId="0" xfId="24" applyFont="1"/>
    <xf numFmtId="0" fontId="32" fillId="0" borderId="0" xfId="24" applyFont="1"/>
    <xf numFmtId="0" fontId="25" fillId="0" borderId="0" xfId="24" applyFont="1" applyFill="1"/>
    <xf numFmtId="3" fontId="3" fillId="0" borderId="18" xfId="0" applyNumberFormat="1" applyFont="1" applyBorder="1"/>
    <xf numFmtId="3" fontId="3" fillId="0" borderId="34" xfId="0" applyNumberFormat="1" applyFont="1" applyBorder="1"/>
    <xf numFmtId="0" fontId="3" fillId="0" borderId="17" xfId="0" applyFont="1" applyBorder="1" applyAlignment="1">
      <alignment horizontal="left" indent="3"/>
    </xf>
    <xf numFmtId="0" fontId="3" fillId="0" borderId="54" xfId="0" applyFont="1" applyBorder="1" applyAlignment="1">
      <alignment horizontal="left" indent="3"/>
    </xf>
    <xf numFmtId="3" fontId="3" fillId="0" borderId="41" xfId="0" applyNumberFormat="1" applyFont="1" applyBorder="1"/>
    <xf numFmtId="0" fontId="8" fillId="0" borderId="20" xfId="0" applyFont="1" applyFill="1" applyBorder="1" applyAlignment="1">
      <alignment horizontal="left" indent="2"/>
    </xf>
    <xf numFmtId="3" fontId="10" fillId="0" borderId="21" xfId="0" applyNumberFormat="1" applyFont="1" applyFill="1" applyBorder="1"/>
    <xf numFmtId="3" fontId="3" fillId="0" borderId="21" xfId="0" applyNumberFormat="1" applyFont="1" applyFill="1" applyBorder="1"/>
    <xf numFmtId="0" fontId="15" fillId="0" borderId="20" xfId="0" applyFont="1" applyFill="1" applyBorder="1" applyAlignment="1">
      <alignment horizontal="center"/>
    </xf>
    <xf numFmtId="3" fontId="15" fillId="0" borderId="21" xfId="0" applyNumberFormat="1" applyFont="1" applyFill="1" applyBorder="1"/>
    <xf numFmtId="0" fontId="6" fillId="0" borderId="20" xfId="0" applyFont="1" applyFill="1" applyBorder="1" applyAlignment="1">
      <alignment horizontal="left" indent="2"/>
    </xf>
    <xf numFmtId="0" fontId="3" fillId="0" borderId="20" xfId="0" applyFont="1" applyFill="1" applyBorder="1" applyAlignment="1">
      <alignment horizontal="left" indent="2"/>
    </xf>
    <xf numFmtId="0" fontId="4" fillId="0" borderId="20" xfId="0" applyFont="1" applyFill="1" applyBorder="1" applyAlignment="1">
      <alignment horizontal="left" indent="2"/>
    </xf>
    <xf numFmtId="3" fontId="21" fillId="0" borderId="21" xfId="0" applyNumberFormat="1" applyFont="1" applyFill="1" applyBorder="1"/>
    <xf numFmtId="0" fontId="3" fillId="0" borderId="0" xfId="0" applyFont="1" applyBorder="1" applyAlignment="1">
      <alignment horizontal="left" indent="2"/>
    </xf>
    <xf numFmtId="3" fontId="3" fillId="0" borderId="0" xfId="0" applyNumberFormat="1" applyFont="1" applyBorder="1"/>
    <xf numFmtId="0" fontId="10" fillId="0" borderId="0" xfId="0" applyFont="1" applyBorder="1"/>
    <xf numFmtId="0" fontId="15" fillId="0" borderId="0" xfId="0" applyFont="1" applyBorder="1" applyAlignment="1">
      <alignment horizontal="center"/>
    </xf>
    <xf numFmtId="3" fontId="15" fillId="0" borderId="0" xfId="0" applyNumberFormat="1" applyFont="1" applyBorder="1"/>
    <xf numFmtId="0" fontId="13" fillId="0" borderId="0" xfId="0" applyFont="1" applyBorder="1" applyAlignment="1"/>
    <xf numFmtId="0" fontId="23" fillId="0" borderId="0" xfId="0" applyFont="1" applyBorder="1" applyAlignment="1">
      <alignment horizontal="center"/>
    </xf>
    <xf numFmtId="0" fontId="14" fillId="0" borderId="0" xfId="0" applyFont="1" applyBorder="1" applyAlignment="1"/>
    <xf numFmtId="0" fontId="16" fillId="0" borderId="0" xfId="0" applyFont="1" applyBorder="1"/>
    <xf numFmtId="0" fontId="10" fillId="0" borderId="0" xfId="0" applyFont="1" applyBorder="1" applyAlignment="1"/>
    <xf numFmtId="0" fontId="20" fillId="0" borderId="0" xfId="0" applyFont="1" applyBorder="1"/>
    <xf numFmtId="0" fontId="9" fillId="0" borderId="0" xfId="0" applyFont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3" fontId="15" fillId="0" borderId="76" xfId="0" applyNumberFormat="1" applyFont="1" applyBorder="1"/>
    <xf numFmtId="3" fontId="15" fillId="0" borderId="77" xfId="0" applyNumberFormat="1" applyFont="1" applyBorder="1"/>
    <xf numFmtId="0" fontId="3" fillId="0" borderId="1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8" xfId="0" applyFont="1" applyBorder="1"/>
    <xf numFmtId="0" fontId="3" fillId="0" borderId="19" xfId="0" applyFont="1" applyBorder="1"/>
    <xf numFmtId="0" fontId="3" fillId="0" borderId="38" xfId="0" applyFont="1" applyBorder="1" applyAlignment="1">
      <alignment vertical="top"/>
    </xf>
    <xf numFmtId="0" fontId="3" fillId="0" borderId="39" xfId="0" applyFont="1" applyBorder="1"/>
    <xf numFmtId="0" fontId="3" fillId="0" borderId="40" xfId="0" applyFont="1" applyBorder="1"/>
    <xf numFmtId="0" fontId="15" fillId="0" borderId="0" xfId="0" applyFont="1" applyBorder="1"/>
    <xf numFmtId="0" fontId="3" fillId="0" borderId="16" xfId="0" applyFont="1" applyBorder="1" applyAlignment="1">
      <alignment horizontal="left" indent="3"/>
    </xf>
    <xf numFmtId="3" fontId="3" fillId="0" borderId="1" xfId="0" applyNumberFormat="1" applyFont="1" applyBorder="1"/>
    <xf numFmtId="3" fontId="3" fillId="0" borderId="78" xfId="0" applyNumberFormat="1" applyFont="1" applyBorder="1"/>
    <xf numFmtId="0" fontId="0" fillId="0" borderId="0" xfId="0" applyAlignment="1"/>
    <xf numFmtId="0" fontId="16" fillId="0" borderId="0" xfId="0" applyFont="1" applyBorder="1" applyAlignment="1"/>
    <xf numFmtId="0" fontId="20" fillId="0" borderId="0" xfId="0" applyFont="1" applyBorder="1" applyAlignment="1"/>
    <xf numFmtId="0" fontId="1" fillId="0" borderId="0" xfId="0" applyFont="1" applyAlignment="1"/>
    <xf numFmtId="0" fontId="3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9" fillId="0" borderId="0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3" fillId="0" borderId="0" xfId="0" applyFont="1" applyAlignment="1"/>
    <xf numFmtId="0" fontId="5" fillId="0" borderId="0" xfId="0" applyFont="1" applyBorder="1"/>
    <xf numFmtId="0" fontId="15" fillId="0" borderId="0" xfId="0" applyFont="1" applyBorder="1" applyAlignment="1"/>
    <xf numFmtId="0" fontId="3" fillId="0" borderId="0" xfId="0" applyFont="1" applyBorder="1" applyAlignment="1"/>
    <xf numFmtId="0" fontId="1" fillId="0" borderId="0" xfId="0" applyFont="1" applyBorder="1" applyAlignment="1"/>
    <xf numFmtId="0" fontId="3" fillId="0" borderId="0" xfId="0" applyFont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0" fillId="0" borderId="80" xfId="0" applyFont="1" applyBorder="1"/>
    <xf numFmtId="0" fontId="15" fillId="0" borderId="6" xfId="0" applyFont="1" applyBorder="1" applyAlignment="1">
      <alignment horizontal="right"/>
    </xf>
    <xf numFmtId="0" fontId="3" fillId="0" borderId="38" xfId="0" applyFont="1" applyBorder="1"/>
    <xf numFmtId="0" fontId="8" fillId="0" borderId="50" xfId="0" applyFont="1" applyBorder="1" applyAlignment="1">
      <alignment horizontal="left" indent="2"/>
    </xf>
    <xf numFmtId="3" fontId="10" fillId="0" borderId="45" xfId="0" applyNumberFormat="1" applyFont="1" applyBorder="1"/>
    <xf numFmtId="3" fontId="15" fillId="0" borderId="1" xfId="0" applyNumberFormat="1" applyFont="1" applyFill="1" applyBorder="1"/>
    <xf numFmtId="3" fontId="15" fillId="0" borderId="14" xfId="0" applyNumberFormat="1" applyFont="1" applyFill="1" applyBorder="1"/>
    <xf numFmtId="0" fontId="10" fillId="0" borderId="0" xfId="0" applyFont="1" applyFill="1"/>
    <xf numFmtId="0" fontId="10" fillId="0" borderId="0" xfId="0" applyFont="1" applyFill="1" applyBorder="1"/>
    <xf numFmtId="0" fontId="10" fillId="0" borderId="79" xfId="0" applyFont="1" applyFill="1" applyBorder="1"/>
    <xf numFmtId="0" fontId="10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14" xfId="0" applyFont="1" applyFill="1" applyBorder="1" applyAlignment="1">
      <alignment horizontal="center" vertical="top" wrapText="1"/>
    </xf>
    <xf numFmtId="3" fontId="10" fillId="0" borderId="18" xfId="0" applyNumberFormat="1" applyFont="1" applyFill="1" applyBorder="1"/>
    <xf numFmtId="3" fontId="10" fillId="0" borderId="19" xfId="0" applyNumberFormat="1" applyFont="1" applyFill="1" applyBorder="1"/>
    <xf numFmtId="3" fontId="15" fillId="0" borderId="7" xfId="0" applyNumberFormat="1" applyFont="1" applyFill="1" applyBorder="1"/>
    <xf numFmtId="3" fontId="15" fillId="0" borderId="8" xfId="0" applyNumberFormat="1" applyFont="1" applyFill="1" applyBorder="1"/>
    <xf numFmtId="3" fontId="15" fillId="0" borderId="52" xfId="0" applyNumberFormat="1" applyFont="1" applyFill="1" applyBorder="1"/>
    <xf numFmtId="3" fontId="15" fillId="0" borderId="23" xfId="0" applyNumberFormat="1" applyFont="1" applyFill="1" applyBorder="1"/>
    <xf numFmtId="3" fontId="3" fillId="0" borderId="49" xfId="0" applyNumberFormat="1" applyFont="1" applyFill="1" applyBorder="1"/>
    <xf numFmtId="3" fontId="10" fillId="0" borderId="41" xfId="0" applyNumberFormat="1" applyFont="1" applyFill="1" applyBorder="1"/>
    <xf numFmtId="3" fontId="10" fillId="0" borderId="7" xfId="0" applyNumberFormat="1" applyFont="1" applyFill="1" applyBorder="1"/>
    <xf numFmtId="3" fontId="3" fillId="0" borderId="1" xfId="0" applyNumberFormat="1" applyFont="1" applyFill="1" applyBorder="1"/>
    <xf numFmtId="3" fontId="10" fillId="0" borderId="52" xfId="0" applyNumberFormat="1" applyFont="1" applyFill="1" applyBorder="1"/>
    <xf numFmtId="3" fontId="10" fillId="0" borderId="43" xfId="0" applyNumberFormat="1" applyFont="1" applyFill="1" applyBorder="1"/>
    <xf numFmtId="0" fontId="3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left" vertical="top"/>
    </xf>
    <xf numFmtId="0" fontId="15" fillId="0" borderId="1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3" fillId="0" borderId="0" xfId="0" applyFont="1" applyFill="1" applyAlignment="1" applyProtection="1">
      <alignment horizontal="center"/>
      <protection locked="0"/>
    </xf>
    <xf numFmtId="0" fontId="31" fillId="0" borderId="0" xfId="24" applyFont="1" applyFill="1" applyBorder="1" applyAlignment="1"/>
    <xf numFmtId="0" fontId="21" fillId="0" borderId="0" xfId="13" applyFont="1" applyBorder="1" applyAlignment="1"/>
    <xf numFmtId="0" fontId="32" fillId="0" borderId="0" xfId="24" applyFont="1" applyAlignment="1">
      <alignment wrapText="1"/>
    </xf>
    <xf numFmtId="0" fontId="26" fillId="0" borderId="0" xfId="13" applyFont="1" applyBorder="1" applyAlignment="1">
      <alignment wrapText="1"/>
    </xf>
    <xf numFmtId="0" fontId="29" fillId="0" borderId="0" xfId="24" applyFont="1" applyAlignment="1">
      <alignment horizontal="center"/>
    </xf>
    <xf numFmtId="0" fontId="26" fillId="0" borderId="0" xfId="24" applyFont="1" applyAlignment="1">
      <alignment horizontal="center"/>
    </xf>
    <xf numFmtId="0" fontId="21" fillId="0" borderId="0" xfId="24" applyFont="1" applyAlignment="1">
      <alignment horizontal="center"/>
    </xf>
    <xf numFmtId="0" fontId="25" fillId="0" borderId="0" xfId="24" applyFont="1" applyAlignment="1">
      <alignment horizontal="center"/>
    </xf>
    <xf numFmtId="0" fontId="30" fillId="0" borderId="0" xfId="24" applyFont="1" applyAlignment="1">
      <alignment horizontal="center"/>
    </xf>
    <xf numFmtId="0" fontId="22" fillId="0" borderId="48" xfId="24" applyFont="1" applyFill="1" applyBorder="1" applyAlignment="1">
      <alignment horizontal="center"/>
    </xf>
    <xf numFmtId="0" fontId="22" fillId="0" borderId="69" xfId="24" applyFont="1" applyFill="1" applyBorder="1" applyAlignment="1">
      <alignment horizontal="center"/>
    </xf>
    <xf numFmtId="0" fontId="22" fillId="0" borderId="26" xfId="24" applyFont="1" applyFill="1" applyBorder="1" applyAlignment="1">
      <alignment horizontal="center"/>
    </xf>
    <xf numFmtId="0" fontId="22" fillId="0" borderId="46" xfId="24" applyFont="1" applyFill="1" applyBorder="1" applyAlignment="1">
      <alignment horizontal="center"/>
    </xf>
    <xf numFmtId="0" fontId="22" fillId="0" borderId="72" xfId="24" applyFont="1" applyFill="1" applyBorder="1" applyAlignment="1">
      <alignment horizontal="center"/>
    </xf>
    <xf numFmtId="0" fontId="22" fillId="0" borderId="27" xfId="24" applyFont="1" applyFill="1" applyBorder="1" applyAlignment="1">
      <alignment horizontal="center"/>
    </xf>
    <xf numFmtId="0" fontId="22" fillId="0" borderId="70" xfId="24" applyFont="1" applyFill="1" applyBorder="1" applyAlignment="1">
      <alignment horizontal="center"/>
    </xf>
    <xf numFmtId="0" fontId="22" fillId="0" borderId="68" xfId="24" applyFont="1" applyFill="1" applyBorder="1" applyAlignment="1">
      <alignment horizontal="center"/>
    </xf>
  </cellXfs>
  <cellStyles count="26">
    <cellStyle name="Comma" xfId="1" builtinId="3"/>
    <cellStyle name="Comma 2" xfId="3"/>
    <cellStyle name="Comma 2 2" xfId="4"/>
    <cellStyle name="Comma 3" xfId="5"/>
    <cellStyle name="Comma 4" xfId="6"/>
    <cellStyle name="Comma 4 2" xfId="7"/>
    <cellStyle name="Comma0" xfId="20"/>
    <cellStyle name="Currency 2" xfId="8"/>
    <cellStyle name="Currency 2 2" xfId="9"/>
    <cellStyle name="Currency 3" xfId="10"/>
    <cellStyle name="Currency 4" xfId="11"/>
    <cellStyle name="Currency 4 2" xfId="12"/>
    <cellStyle name="Currency0" xfId="21"/>
    <cellStyle name="Date" xfId="22"/>
    <cellStyle name="Fixed" xfId="23"/>
    <cellStyle name="Normal" xfId="0" builtinId="0"/>
    <cellStyle name="Normal 2" xfId="13"/>
    <cellStyle name="Normal 3" xfId="2"/>
    <cellStyle name="Normal 4" xfId="14"/>
    <cellStyle name="Normal 5" xfId="19"/>
    <cellStyle name="Normal_FY08.JPATS.Dec06" xfId="24"/>
    <cellStyle name="Percent 2" xfId="15"/>
    <cellStyle name="Percent 2 2" xfId="16"/>
    <cellStyle name="Percent 3" xfId="17"/>
    <cellStyle name="Percent 3 2" xfId="18"/>
    <cellStyle name="Style 1" xfId="2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3</xdr:row>
      <xdr:rowOff>0</xdr:rowOff>
    </xdr:from>
    <xdr:ext cx="6362700" cy="4841588"/>
    <xdr:pic>
      <xdr:nvPicPr>
        <xdr:cNvPr id="2" name="Picture 3" descr="Newest Org Char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71500"/>
          <a:ext cx="6362700" cy="484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M1:M31"/>
  <sheetViews>
    <sheetView view="pageBreakPreview" zoomScaleNormal="100" zoomScaleSheetLayoutView="100" workbookViewId="0">
      <selection activeCell="A2" sqref="A2"/>
    </sheetView>
  </sheetViews>
  <sheetFormatPr defaultRowHeight="15" x14ac:dyDescent="0.25"/>
  <sheetData>
    <row r="1" spans="13:13" x14ac:dyDescent="0.25">
      <c r="M1" s="4" t="s">
        <v>3</v>
      </c>
    </row>
    <row r="2" spans="13:13" x14ac:dyDescent="0.25">
      <c r="M2" s="4" t="s">
        <v>3</v>
      </c>
    </row>
    <row r="3" spans="13:13" x14ac:dyDescent="0.25">
      <c r="M3" s="4" t="s">
        <v>3</v>
      </c>
    </row>
    <row r="4" spans="13:13" x14ac:dyDescent="0.25">
      <c r="M4" s="4" t="s">
        <v>3</v>
      </c>
    </row>
    <row r="5" spans="13:13" x14ac:dyDescent="0.25">
      <c r="M5" s="4" t="s">
        <v>3</v>
      </c>
    </row>
    <row r="6" spans="13:13" x14ac:dyDescent="0.25">
      <c r="M6" s="4" t="s">
        <v>3</v>
      </c>
    </row>
    <row r="7" spans="13:13" x14ac:dyDescent="0.25">
      <c r="M7" s="4" t="s">
        <v>3</v>
      </c>
    </row>
    <row r="8" spans="13:13" x14ac:dyDescent="0.25">
      <c r="M8" s="4" t="s">
        <v>3</v>
      </c>
    </row>
    <row r="9" spans="13:13" x14ac:dyDescent="0.25">
      <c r="M9" s="4" t="s">
        <v>3</v>
      </c>
    </row>
    <row r="10" spans="13:13" x14ac:dyDescent="0.25">
      <c r="M10" s="4" t="s">
        <v>3</v>
      </c>
    </row>
    <row r="11" spans="13:13" x14ac:dyDescent="0.25">
      <c r="M11" s="4" t="s">
        <v>3</v>
      </c>
    </row>
    <row r="12" spans="13:13" x14ac:dyDescent="0.25">
      <c r="M12" s="4" t="s">
        <v>3</v>
      </c>
    </row>
    <row r="13" spans="13:13" x14ac:dyDescent="0.25">
      <c r="M13" s="4" t="s">
        <v>3</v>
      </c>
    </row>
    <row r="14" spans="13:13" x14ac:dyDescent="0.25">
      <c r="M14" s="4" t="s">
        <v>3</v>
      </c>
    </row>
    <row r="15" spans="13:13" x14ac:dyDescent="0.25">
      <c r="M15" s="4" t="s">
        <v>3</v>
      </c>
    </row>
    <row r="16" spans="13:13" x14ac:dyDescent="0.25">
      <c r="M16" s="4" t="s">
        <v>3</v>
      </c>
    </row>
    <row r="17" spans="13:13" x14ac:dyDescent="0.25">
      <c r="M17" s="4" t="s">
        <v>3</v>
      </c>
    </row>
    <row r="18" spans="13:13" x14ac:dyDescent="0.25">
      <c r="M18" s="4" t="s">
        <v>3</v>
      </c>
    </row>
    <row r="19" spans="13:13" x14ac:dyDescent="0.25">
      <c r="M19" s="4" t="s">
        <v>3</v>
      </c>
    </row>
    <row r="20" spans="13:13" ht="14.45" x14ac:dyDescent="0.3">
      <c r="M20" s="4" t="s">
        <v>3</v>
      </c>
    </row>
    <row r="21" spans="13:13" ht="14.45" x14ac:dyDescent="0.3">
      <c r="M21" s="4" t="s">
        <v>3</v>
      </c>
    </row>
    <row r="22" spans="13:13" ht="14.45" x14ac:dyDescent="0.3">
      <c r="M22" s="4" t="s">
        <v>3</v>
      </c>
    </row>
    <row r="23" spans="13:13" ht="14.45" x14ac:dyDescent="0.3">
      <c r="M23" s="4" t="s">
        <v>3</v>
      </c>
    </row>
    <row r="24" spans="13:13" ht="14.45" x14ac:dyDescent="0.3">
      <c r="M24" s="4" t="s">
        <v>3</v>
      </c>
    </row>
    <row r="25" spans="13:13" ht="14.45" x14ac:dyDescent="0.3">
      <c r="M25" s="4" t="s">
        <v>3</v>
      </c>
    </row>
    <row r="26" spans="13:13" ht="14.45" x14ac:dyDescent="0.3">
      <c r="M26" s="4" t="s">
        <v>3</v>
      </c>
    </row>
    <row r="27" spans="13:13" ht="14.45" x14ac:dyDescent="0.3">
      <c r="M27" s="4" t="s">
        <v>3</v>
      </c>
    </row>
    <row r="28" spans="13:13" ht="14.45" x14ac:dyDescent="0.3">
      <c r="M28" s="4" t="s">
        <v>3</v>
      </c>
    </row>
    <row r="29" spans="13:13" ht="14.45" x14ac:dyDescent="0.3">
      <c r="M29" s="4" t="s">
        <v>3</v>
      </c>
    </row>
    <row r="30" spans="13:13" ht="14.45" x14ac:dyDescent="0.3">
      <c r="M30" s="4" t="s">
        <v>3</v>
      </c>
    </row>
    <row r="31" spans="13:13" ht="14.45" x14ac:dyDescent="0.3">
      <c r="M31" s="4" t="s">
        <v>4</v>
      </c>
    </row>
  </sheetData>
  <pageMargins left="0.7" right="0.7" top="0.75" bottom="0.75" header="0.3" footer="0.3"/>
  <pageSetup fitToHeight="0" orientation="landscape" horizontalDpi="300" verticalDpi="300" r:id="rId1"/>
  <headerFooter>
    <oddHeader>&amp;L&amp;"Arial,Bold"&amp;12A: Organizational Chart</oddHeader>
    <oddFooter>&amp;C&amp;"Arial,Regular"Exhibit A - Organizational Chart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view="pageBreakPreview" zoomScaleNormal="100" zoomScaleSheetLayoutView="100" workbookViewId="0">
      <selection activeCell="A39" sqref="A39"/>
    </sheetView>
  </sheetViews>
  <sheetFormatPr defaultRowHeight="15" x14ac:dyDescent="0.25"/>
  <cols>
    <col min="1" max="1" width="39.85546875" style="126" customWidth="1"/>
    <col min="2" max="2" width="13.28515625" style="126" bestFit="1" customWidth="1"/>
    <col min="3" max="3" width="10" style="126" bestFit="1" customWidth="1"/>
    <col min="4" max="4" width="10.5703125" style="126" bestFit="1" customWidth="1"/>
    <col min="5" max="5" width="7.7109375" style="126" bestFit="1" customWidth="1"/>
    <col min="6" max="6" width="10" style="126" bestFit="1" customWidth="1"/>
    <col min="7" max="7" width="10.5703125" style="126" bestFit="1" customWidth="1"/>
    <col min="8" max="8" width="7.7109375" style="126" bestFit="1" customWidth="1"/>
    <col min="9" max="9" width="10" style="126" bestFit="1" customWidth="1"/>
    <col min="10" max="10" width="12.28515625" style="126" bestFit="1" customWidth="1"/>
    <col min="11" max="11" width="10.5703125" style="126" bestFit="1" customWidth="1"/>
    <col min="12" max="12" width="7.7109375" style="126" bestFit="1" customWidth="1"/>
    <col min="13" max="13" width="9.140625" style="128"/>
  </cols>
  <sheetData>
    <row r="1" spans="1:13" ht="18" x14ac:dyDescent="0.25">
      <c r="A1" s="252" t="s">
        <v>76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8" t="s">
        <v>3</v>
      </c>
    </row>
    <row r="2" spans="1:13" ht="15.75" x14ac:dyDescent="0.25">
      <c r="A2" s="253" t="s">
        <v>74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8" t="s">
        <v>3</v>
      </c>
    </row>
    <row r="3" spans="1:13" x14ac:dyDescent="0.25">
      <c r="A3" s="254" t="s">
        <v>75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8" t="s">
        <v>3</v>
      </c>
    </row>
    <row r="4" spans="1:13" x14ac:dyDescent="0.25">
      <c r="A4" s="255" t="s">
        <v>120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8" t="s">
        <v>3</v>
      </c>
    </row>
    <row r="5" spans="1:13" ht="26.25" thickBot="1" x14ac:dyDescent="0.4">
      <c r="A5" s="256"/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8" t="s">
        <v>3</v>
      </c>
    </row>
    <row r="6" spans="1:13" x14ac:dyDescent="0.25">
      <c r="A6" s="97"/>
      <c r="B6" s="98"/>
      <c r="C6" s="257">
        <v>2013</v>
      </c>
      <c r="D6" s="258"/>
      <c r="E6" s="259"/>
      <c r="F6" s="257">
        <v>2014</v>
      </c>
      <c r="G6" s="258"/>
      <c r="H6" s="259"/>
      <c r="I6" s="257">
        <v>2015</v>
      </c>
      <c r="J6" s="258"/>
      <c r="K6" s="258"/>
      <c r="L6" s="263"/>
      <c r="M6" s="28" t="s">
        <v>3</v>
      </c>
    </row>
    <row r="7" spans="1:13" x14ac:dyDescent="0.25">
      <c r="A7" s="99"/>
      <c r="B7" s="100"/>
      <c r="C7" s="260"/>
      <c r="D7" s="261"/>
      <c r="E7" s="262"/>
      <c r="F7" s="260"/>
      <c r="G7" s="261"/>
      <c r="H7" s="262"/>
      <c r="I7" s="260"/>
      <c r="J7" s="261"/>
      <c r="K7" s="261"/>
      <c r="L7" s="264"/>
      <c r="M7" s="28" t="s">
        <v>3</v>
      </c>
    </row>
    <row r="8" spans="1:13" x14ac:dyDescent="0.25">
      <c r="A8" s="99" t="s">
        <v>77</v>
      </c>
      <c r="B8" s="101" t="s">
        <v>78</v>
      </c>
      <c r="C8" s="102"/>
      <c r="D8" s="102"/>
      <c r="E8" s="103" t="s">
        <v>79</v>
      </c>
      <c r="F8" s="102"/>
      <c r="G8" s="102"/>
      <c r="H8" s="103" t="s">
        <v>79</v>
      </c>
      <c r="I8" s="102"/>
      <c r="J8" s="102" t="s">
        <v>80</v>
      </c>
      <c r="K8" s="102"/>
      <c r="L8" s="104" t="s">
        <v>79</v>
      </c>
      <c r="M8" s="28" t="s">
        <v>3</v>
      </c>
    </row>
    <row r="9" spans="1:13" x14ac:dyDescent="0.25">
      <c r="A9" s="105" t="s">
        <v>81</v>
      </c>
      <c r="B9" s="106" t="s">
        <v>82</v>
      </c>
      <c r="C9" s="106" t="s">
        <v>83</v>
      </c>
      <c r="D9" s="106" t="s">
        <v>84</v>
      </c>
      <c r="E9" s="107" t="s">
        <v>85</v>
      </c>
      <c r="F9" s="106" t="s">
        <v>83</v>
      </c>
      <c r="G9" s="106" t="s">
        <v>84</v>
      </c>
      <c r="H9" s="107" t="s">
        <v>85</v>
      </c>
      <c r="I9" s="106" t="s">
        <v>83</v>
      </c>
      <c r="J9" s="106" t="s">
        <v>86</v>
      </c>
      <c r="K9" s="106" t="s">
        <v>84</v>
      </c>
      <c r="L9" s="108" t="s">
        <v>85</v>
      </c>
      <c r="M9" s="28" t="s">
        <v>3</v>
      </c>
    </row>
    <row r="10" spans="1:13" x14ac:dyDescent="0.25">
      <c r="A10" s="109" t="s">
        <v>87</v>
      </c>
      <c r="B10" s="110"/>
      <c r="C10" s="110"/>
      <c r="D10" s="110"/>
      <c r="E10" s="111"/>
      <c r="F10" s="110"/>
      <c r="G10" s="110"/>
      <c r="H10" s="111"/>
      <c r="I10" s="110"/>
      <c r="J10" s="110"/>
      <c r="K10" s="110"/>
      <c r="L10" s="112"/>
      <c r="M10" s="28" t="s">
        <v>3</v>
      </c>
    </row>
    <row r="11" spans="1:13" x14ac:dyDescent="0.25">
      <c r="A11" s="113" t="s">
        <v>88</v>
      </c>
      <c r="B11" s="110">
        <v>2</v>
      </c>
      <c r="C11" s="114">
        <v>0</v>
      </c>
      <c r="D11" s="114">
        <v>0</v>
      </c>
      <c r="E11" s="110">
        <f>B11+C11-D11</f>
        <v>2</v>
      </c>
      <c r="F11" s="114">
        <v>0</v>
      </c>
      <c r="G11" s="114">
        <v>0</v>
      </c>
      <c r="H11" s="114">
        <f>SUM(E11:G11)</f>
        <v>2</v>
      </c>
      <c r="I11" s="114">
        <v>0</v>
      </c>
      <c r="J11" s="114">
        <v>0</v>
      </c>
      <c r="K11" s="114">
        <v>0</v>
      </c>
      <c r="L11" s="112">
        <f>SUM(H11+I11-K11)</f>
        <v>2</v>
      </c>
      <c r="M11" s="28" t="s">
        <v>3</v>
      </c>
    </row>
    <row r="12" spans="1:13" x14ac:dyDescent="0.25">
      <c r="A12" s="113" t="s">
        <v>89</v>
      </c>
      <c r="B12" s="114">
        <v>0</v>
      </c>
      <c r="C12" s="114">
        <v>1</v>
      </c>
      <c r="D12" s="114">
        <v>0</v>
      </c>
      <c r="E12" s="110">
        <f>B12+C12-D12</f>
        <v>1</v>
      </c>
      <c r="F12" s="114">
        <v>1</v>
      </c>
      <c r="G12" s="114">
        <v>0</v>
      </c>
      <c r="H12" s="115">
        <f>+E12+F12</f>
        <v>2</v>
      </c>
      <c r="I12" s="114">
        <v>0</v>
      </c>
      <c r="J12" s="114">
        <v>0</v>
      </c>
      <c r="K12" s="114">
        <v>0</v>
      </c>
      <c r="L12" s="112">
        <v>2</v>
      </c>
      <c r="M12" s="28" t="s">
        <v>3</v>
      </c>
    </row>
    <row r="13" spans="1:13" x14ac:dyDescent="0.25">
      <c r="A13" s="113" t="s">
        <v>90</v>
      </c>
      <c r="B13" s="114">
        <v>1</v>
      </c>
      <c r="C13" s="114">
        <v>0</v>
      </c>
      <c r="D13" s="114">
        <v>0</v>
      </c>
      <c r="E13" s="110">
        <f>B13+C13-D13</f>
        <v>1</v>
      </c>
      <c r="F13" s="114">
        <v>0</v>
      </c>
      <c r="G13" s="114">
        <v>0</v>
      </c>
      <c r="H13" s="114">
        <v>1</v>
      </c>
      <c r="I13" s="114">
        <v>0</v>
      </c>
      <c r="J13" s="114">
        <v>0</v>
      </c>
      <c r="K13" s="114">
        <v>0</v>
      </c>
      <c r="L13" s="112">
        <f>SUM(H13+I13-K13)</f>
        <v>1</v>
      </c>
      <c r="M13" s="28" t="s">
        <v>3</v>
      </c>
    </row>
    <row r="14" spans="1:13" x14ac:dyDescent="0.25">
      <c r="A14" s="116" t="s">
        <v>91</v>
      </c>
      <c r="B14" s="117">
        <f t="shared" ref="B14:K14" si="0">SUM(B11:B13)</f>
        <v>3</v>
      </c>
      <c r="C14" s="117">
        <f t="shared" si="0"/>
        <v>1</v>
      </c>
      <c r="D14" s="117">
        <f t="shared" si="0"/>
        <v>0</v>
      </c>
      <c r="E14" s="117">
        <f t="shared" si="0"/>
        <v>4</v>
      </c>
      <c r="F14" s="117">
        <f t="shared" si="0"/>
        <v>1</v>
      </c>
      <c r="G14" s="117">
        <f t="shared" si="0"/>
        <v>0</v>
      </c>
      <c r="H14" s="117">
        <f t="shared" si="0"/>
        <v>5</v>
      </c>
      <c r="I14" s="117">
        <f t="shared" si="0"/>
        <v>0</v>
      </c>
      <c r="J14" s="117">
        <f t="shared" si="0"/>
        <v>0</v>
      </c>
      <c r="K14" s="117">
        <f t="shared" si="0"/>
        <v>0</v>
      </c>
      <c r="L14" s="118">
        <f>SUM(H14+I14-K14)</f>
        <v>5</v>
      </c>
      <c r="M14" s="28" t="s">
        <v>3</v>
      </c>
    </row>
    <row r="15" spans="1:13" x14ac:dyDescent="0.25">
      <c r="A15" s="113" t="s">
        <v>92</v>
      </c>
      <c r="B15" s="110"/>
      <c r="C15" s="110"/>
      <c r="D15" s="110"/>
      <c r="E15" s="111"/>
      <c r="F15" s="110"/>
      <c r="G15" s="110"/>
      <c r="H15" s="111"/>
      <c r="I15" s="110"/>
      <c r="J15" s="119"/>
      <c r="K15" s="110"/>
      <c r="L15" s="112"/>
      <c r="M15" s="28" t="s">
        <v>3</v>
      </c>
    </row>
    <row r="16" spans="1:13" x14ac:dyDescent="0.25">
      <c r="A16" s="113" t="s">
        <v>89</v>
      </c>
      <c r="B16" s="110">
        <v>2</v>
      </c>
      <c r="C16" s="114">
        <v>0</v>
      </c>
      <c r="D16" s="114">
        <v>0</v>
      </c>
      <c r="E16" s="110">
        <f>B16+C16-D16</f>
        <v>2</v>
      </c>
      <c r="F16" s="114">
        <v>0</v>
      </c>
      <c r="G16" s="114">
        <v>2</v>
      </c>
      <c r="H16" s="114">
        <v>0</v>
      </c>
      <c r="I16" s="114">
        <v>0</v>
      </c>
      <c r="J16" s="114">
        <v>0</v>
      </c>
      <c r="K16" s="114">
        <v>0</v>
      </c>
      <c r="L16" s="112">
        <f>SUM(H16+I16-K16)</f>
        <v>0</v>
      </c>
      <c r="M16" s="28" t="s">
        <v>3</v>
      </c>
    </row>
    <row r="17" spans="1:13" x14ac:dyDescent="0.25">
      <c r="A17" s="121" t="s">
        <v>93</v>
      </c>
      <c r="B17" s="117">
        <f t="shared" ref="B17:L17" si="1">SUM(B16:B16)</f>
        <v>2</v>
      </c>
      <c r="C17" s="117">
        <f t="shared" si="1"/>
        <v>0</v>
      </c>
      <c r="D17" s="117">
        <f t="shared" si="1"/>
        <v>0</v>
      </c>
      <c r="E17" s="117">
        <f t="shared" si="1"/>
        <v>2</v>
      </c>
      <c r="F17" s="117">
        <f t="shared" si="1"/>
        <v>0</v>
      </c>
      <c r="G17" s="117">
        <f t="shared" si="1"/>
        <v>2</v>
      </c>
      <c r="H17" s="117">
        <f t="shared" si="1"/>
        <v>0</v>
      </c>
      <c r="I17" s="117">
        <f t="shared" si="1"/>
        <v>0</v>
      </c>
      <c r="J17" s="117">
        <f t="shared" si="1"/>
        <v>0</v>
      </c>
      <c r="K17" s="117">
        <f t="shared" si="1"/>
        <v>0</v>
      </c>
      <c r="L17" s="118">
        <f t="shared" si="1"/>
        <v>0</v>
      </c>
      <c r="M17" s="28" t="s">
        <v>3</v>
      </c>
    </row>
    <row r="18" spans="1:13" x14ac:dyDescent="0.25">
      <c r="A18" s="113" t="s">
        <v>94</v>
      </c>
      <c r="B18" s="110">
        <v>0</v>
      </c>
      <c r="C18" s="110">
        <v>0</v>
      </c>
      <c r="D18" s="114">
        <v>0</v>
      </c>
      <c r="E18" s="122">
        <v>0</v>
      </c>
      <c r="F18" s="122">
        <v>0</v>
      </c>
      <c r="G18" s="114">
        <v>0</v>
      </c>
      <c r="H18" s="114">
        <v>0</v>
      </c>
      <c r="I18" s="114">
        <v>0</v>
      </c>
      <c r="J18" s="114">
        <v>0</v>
      </c>
      <c r="K18" s="114">
        <v>0</v>
      </c>
      <c r="L18" s="120">
        <v>0</v>
      </c>
      <c r="M18" s="28" t="s">
        <v>3</v>
      </c>
    </row>
    <row r="19" spans="1:13" thickBot="1" x14ac:dyDescent="0.35">
      <c r="A19" s="123" t="s">
        <v>95</v>
      </c>
      <c r="B19" s="124">
        <f t="shared" ref="B19:L19" si="2">+B14+B17+B18</f>
        <v>5</v>
      </c>
      <c r="C19" s="124">
        <f t="shared" si="2"/>
        <v>1</v>
      </c>
      <c r="D19" s="124">
        <f t="shared" si="2"/>
        <v>0</v>
      </c>
      <c r="E19" s="124">
        <f t="shared" si="2"/>
        <v>6</v>
      </c>
      <c r="F19" s="124">
        <f t="shared" si="2"/>
        <v>1</v>
      </c>
      <c r="G19" s="124">
        <f t="shared" si="2"/>
        <v>2</v>
      </c>
      <c r="H19" s="124">
        <f t="shared" si="2"/>
        <v>5</v>
      </c>
      <c r="I19" s="124">
        <f t="shared" si="2"/>
        <v>0</v>
      </c>
      <c r="J19" s="124">
        <f t="shared" si="2"/>
        <v>0</v>
      </c>
      <c r="K19" s="124">
        <f t="shared" si="2"/>
        <v>0</v>
      </c>
      <c r="L19" s="125">
        <f t="shared" si="2"/>
        <v>5</v>
      </c>
      <c r="M19" s="28" t="s">
        <v>4</v>
      </c>
    </row>
    <row r="20" spans="1:13" ht="14.45" x14ac:dyDescent="0.3">
      <c r="A20" s="248"/>
      <c r="B20" s="249"/>
      <c r="C20" s="249"/>
      <c r="D20" s="249"/>
      <c r="E20" s="249"/>
      <c r="F20" s="249"/>
      <c r="G20" s="249"/>
      <c r="H20" s="249"/>
      <c r="I20" s="249"/>
      <c r="J20" s="249"/>
      <c r="K20" s="249"/>
      <c r="L20" s="249"/>
    </row>
    <row r="21" spans="1:13" ht="14.45" x14ac:dyDescent="0.3">
      <c r="A21" s="248"/>
      <c r="B21" s="249"/>
      <c r="C21" s="249"/>
      <c r="D21" s="249"/>
      <c r="E21" s="249"/>
      <c r="F21" s="249"/>
      <c r="G21" s="249"/>
      <c r="H21" s="249"/>
      <c r="I21" s="249"/>
      <c r="J21" s="249"/>
      <c r="K21" s="249"/>
      <c r="L21" s="249"/>
    </row>
    <row r="23" spans="1:13" ht="15.6" x14ac:dyDescent="0.3">
      <c r="A23" s="250"/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1"/>
    </row>
    <row r="24" spans="1:13" ht="14.45" x14ac:dyDescent="0.3">
      <c r="A24" s="127"/>
    </row>
  </sheetData>
  <mergeCells count="11">
    <mergeCell ref="A20:L20"/>
    <mergeCell ref="A21:L21"/>
    <mergeCell ref="A23:L23"/>
    <mergeCell ref="A1:L1"/>
    <mergeCell ref="A2:L2"/>
    <mergeCell ref="A3:L3"/>
    <mergeCell ref="A4:L4"/>
    <mergeCell ref="A5:L5"/>
    <mergeCell ref="C6:E7"/>
    <mergeCell ref="F6:H7"/>
    <mergeCell ref="I6:L7"/>
  </mergeCells>
  <pageMargins left="0.7" right="0.7" top="0.75" bottom="0.75" header="0.3" footer="0.3"/>
  <pageSetup scale="81" fitToHeight="0" orientation="landscape" horizontalDpi="300" verticalDpi="300" r:id="rId1"/>
  <headerFooter>
    <oddHeader>&amp;LM. Schedule of Aircraft</oddHeader>
    <oddFooter>&amp;CExhibit M - Schedule of Aircraft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view="pageBreakPreview" zoomScale="90" zoomScaleNormal="100" zoomScaleSheetLayoutView="90" workbookViewId="0">
      <selection activeCell="G1" sqref="G1:G6"/>
    </sheetView>
  </sheetViews>
  <sheetFormatPr defaultColWidth="9.140625" defaultRowHeight="14.25" x14ac:dyDescent="0.2"/>
  <cols>
    <col min="1" max="1" width="113.5703125" style="80" customWidth="1"/>
    <col min="2" max="2" width="17.5703125" style="81" customWidth="1"/>
    <col min="3" max="3" width="11.42578125" style="81" customWidth="1"/>
    <col min="4" max="4" width="14.5703125" style="82" customWidth="1"/>
    <col min="5" max="5" width="11.5703125" style="4" bestFit="1" customWidth="1"/>
    <col min="6" max="6" width="4.85546875" style="80" customWidth="1"/>
    <col min="7" max="7" width="140.28515625" style="80" customWidth="1"/>
    <col min="8" max="16384" width="9.140625" style="80"/>
  </cols>
  <sheetData>
    <row r="1" spans="1:7" ht="18" x14ac:dyDescent="0.25">
      <c r="A1" s="219" t="s">
        <v>0</v>
      </c>
      <c r="B1" s="219"/>
      <c r="C1" s="219"/>
      <c r="D1" s="219"/>
      <c r="E1" s="4" t="s">
        <v>3</v>
      </c>
      <c r="G1" s="149"/>
    </row>
    <row r="2" spans="1:7" ht="15" x14ac:dyDescent="0.2">
      <c r="A2" s="220" t="s">
        <v>74</v>
      </c>
      <c r="B2" s="220"/>
      <c r="C2" s="220"/>
      <c r="D2" s="220"/>
      <c r="E2" s="4" t="s">
        <v>3</v>
      </c>
      <c r="G2" s="151"/>
    </row>
    <row r="3" spans="1:7" x14ac:dyDescent="0.2">
      <c r="A3" s="221" t="s">
        <v>75</v>
      </c>
      <c r="B3" s="221"/>
      <c r="C3" s="221"/>
      <c r="D3" s="221"/>
      <c r="E3" s="4" t="s">
        <v>3</v>
      </c>
      <c r="G3" s="151"/>
    </row>
    <row r="4" spans="1:7" x14ac:dyDescent="0.2">
      <c r="A4" s="222" t="s">
        <v>1</v>
      </c>
      <c r="B4" s="222"/>
      <c r="C4" s="222"/>
      <c r="D4" s="222"/>
      <c r="E4" s="4" t="s">
        <v>3</v>
      </c>
      <c r="G4" s="151"/>
    </row>
    <row r="5" spans="1:7" ht="15" thickBot="1" x14ac:dyDescent="0.25">
      <c r="E5" s="4" t="s">
        <v>3</v>
      </c>
      <c r="G5" s="151"/>
    </row>
    <row r="6" spans="1:7" ht="15" x14ac:dyDescent="0.25">
      <c r="B6" s="223" t="s">
        <v>68</v>
      </c>
      <c r="C6" s="224"/>
      <c r="D6" s="225"/>
      <c r="E6" s="4" t="s">
        <v>3</v>
      </c>
    </row>
    <row r="7" spans="1:7" ht="15.75" thickBot="1" x14ac:dyDescent="0.25">
      <c r="B7" s="1" t="s">
        <v>109</v>
      </c>
      <c r="C7" s="2" t="s">
        <v>73</v>
      </c>
      <c r="D7" s="3" t="s">
        <v>2</v>
      </c>
      <c r="E7" s="4" t="s">
        <v>3</v>
      </c>
      <c r="G7" s="57"/>
    </row>
    <row r="8" spans="1:7" ht="15" x14ac:dyDescent="0.25">
      <c r="A8" s="43" t="s">
        <v>106</v>
      </c>
      <c r="B8" s="44">
        <v>123</v>
      </c>
      <c r="C8" s="209">
        <v>94</v>
      </c>
      <c r="D8" s="45">
        <v>77779</v>
      </c>
      <c r="E8" s="4" t="s">
        <v>3</v>
      </c>
      <c r="G8" s="58"/>
    </row>
    <row r="9" spans="1:7" ht="15" x14ac:dyDescent="0.25">
      <c r="A9" s="40" t="s">
        <v>107</v>
      </c>
      <c r="B9" s="79">
        <v>123</v>
      </c>
      <c r="C9" s="210">
        <v>95</v>
      </c>
      <c r="D9" s="61">
        <v>58578</v>
      </c>
      <c r="E9" s="4" t="s">
        <v>3</v>
      </c>
      <c r="G9" s="59"/>
    </row>
    <row r="10" spans="1:7" ht="15" x14ac:dyDescent="0.25">
      <c r="A10" s="85" t="s">
        <v>108</v>
      </c>
      <c r="B10" s="86">
        <v>0</v>
      </c>
      <c r="C10" s="136">
        <f>+C11-C9</f>
        <v>7</v>
      </c>
      <c r="D10" s="87">
        <v>-8975</v>
      </c>
      <c r="E10" s="4" t="s">
        <v>3</v>
      </c>
      <c r="G10" s="59"/>
    </row>
    <row r="11" spans="1:7" ht="15" x14ac:dyDescent="0.25">
      <c r="A11" s="47" t="s">
        <v>111</v>
      </c>
      <c r="B11" s="160">
        <f>B9+B10</f>
        <v>123</v>
      </c>
      <c r="C11" s="210">
        <v>102</v>
      </c>
      <c r="D11" s="161">
        <f>D9+D10</f>
        <v>49603</v>
      </c>
      <c r="E11" s="4" t="s">
        <v>3</v>
      </c>
      <c r="G11" s="58"/>
    </row>
    <row r="12" spans="1:7" ht="15" thickBot="1" x14ac:dyDescent="0.25">
      <c r="A12" s="88" t="s">
        <v>123</v>
      </c>
      <c r="B12" s="89">
        <f>B11-B9</f>
        <v>0</v>
      </c>
      <c r="C12" s="211">
        <f>+C11-C9</f>
        <v>7</v>
      </c>
      <c r="D12" s="91">
        <f>D11-D9</f>
        <v>-8975</v>
      </c>
      <c r="E12" s="4" t="s">
        <v>3</v>
      </c>
      <c r="G12" s="58"/>
    </row>
    <row r="13" spans="1:7" ht="17.25" x14ac:dyDescent="0.2">
      <c r="A13" s="217" t="s">
        <v>105</v>
      </c>
      <c r="B13" s="218"/>
      <c r="C13" s="218"/>
      <c r="D13" s="218"/>
      <c r="E13" s="4" t="s">
        <v>4</v>
      </c>
    </row>
  </sheetData>
  <mergeCells count="6">
    <mergeCell ref="A13:D13"/>
    <mergeCell ref="A1:D1"/>
    <mergeCell ref="A2:D2"/>
    <mergeCell ref="A3:D3"/>
    <mergeCell ref="A4:D4"/>
    <mergeCell ref="B6:D6"/>
  </mergeCells>
  <printOptions horizontalCentered="1"/>
  <pageMargins left="0.7" right="0.7" top="0.63" bottom="0.63" header="0.3" footer="0.3"/>
  <pageSetup scale="77" fitToHeight="0" orientation="landscape" r:id="rId1"/>
  <headerFooter>
    <oddHeader>&amp;L&amp;"Arial,Bold"&amp;12B. Summary of Requirements</oddHeader>
    <oddFooter>&amp;C&amp;"Arial,Regular"Exhibit B - Summary of Requirements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"/>
  <sheetViews>
    <sheetView view="pageBreakPreview" topLeftCell="B1" zoomScale="80" zoomScaleNormal="100" zoomScaleSheetLayoutView="80" workbookViewId="0">
      <selection activeCell="N8" sqref="N8"/>
    </sheetView>
  </sheetViews>
  <sheetFormatPr defaultColWidth="9.140625" defaultRowHeight="14.25" x14ac:dyDescent="0.2"/>
  <cols>
    <col min="1" max="1" width="54.42578125" style="9" customWidth="1"/>
    <col min="2" max="3" width="8.28515625" style="9" customWidth="1"/>
    <col min="4" max="4" width="12.7109375" style="9" customWidth="1"/>
    <col min="5" max="6" width="8.28515625" style="9" customWidth="1"/>
    <col min="7" max="7" width="12.7109375" style="9" customWidth="1"/>
    <col min="8" max="9" width="8.28515625" style="9" customWidth="1"/>
    <col min="10" max="10" width="12.7109375" style="9" customWidth="1"/>
    <col min="11" max="12" width="8.28515625" style="9" customWidth="1"/>
    <col min="13" max="13" width="12.7109375" style="9" customWidth="1"/>
    <col min="14" max="14" width="14" style="4" bestFit="1" customWidth="1"/>
    <col min="15" max="15" width="4.5703125" style="9" customWidth="1"/>
    <col min="16" max="16" width="116.7109375" style="9" customWidth="1"/>
    <col min="17" max="18" width="8.28515625" style="9" customWidth="1"/>
    <col min="19" max="19" width="12.7109375" style="9" customWidth="1"/>
    <col min="20" max="21" width="8.28515625" style="9" customWidth="1"/>
    <col min="22" max="22" width="12.7109375" style="9" customWidth="1"/>
    <col min="23" max="16384" width="9.140625" style="9"/>
  </cols>
  <sheetData>
    <row r="1" spans="1:22" ht="18" x14ac:dyDescent="0.25">
      <c r="A1" s="219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8" t="s">
        <v>3</v>
      </c>
      <c r="O1" s="6"/>
      <c r="P1" s="149"/>
      <c r="Q1" s="6"/>
      <c r="R1" s="6"/>
      <c r="S1" s="6"/>
      <c r="T1" s="6"/>
      <c r="U1" s="6"/>
      <c r="V1" s="6"/>
    </row>
    <row r="2" spans="1:22" ht="15" x14ac:dyDescent="0.2">
      <c r="A2" s="220" t="s">
        <v>74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8" t="s">
        <v>3</v>
      </c>
      <c r="O2" s="7"/>
      <c r="P2" s="151"/>
      <c r="Q2" s="7"/>
      <c r="R2" s="7"/>
      <c r="S2" s="7"/>
      <c r="T2" s="7"/>
      <c r="U2" s="7"/>
      <c r="V2" s="7"/>
    </row>
    <row r="3" spans="1:22" x14ac:dyDescent="0.2">
      <c r="A3" s="221" t="s">
        <v>75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8" t="s">
        <v>3</v>
      </c>
      <c r="O3" s="10"/>
      <c r="P3" s="151"/>
      <c r="Q3" s="10"/>
      <c r="R3" s="10"/>
      <c r="S3" s="10"/>
      <c r="T3" s="10"/>
      <c r="U3" s="10"/>
      <c r="V3" s="10"/>
    </row>
    <row r="4" spans="1:22" x14ac:dyDescent="0.2">
      <c r="A4" s="230" t="s">
        <v>1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8" t="s">
        <v>3</v>
      </c>
      <c r="O4" s="8"/>
      <c r="P4" s="151"/>
      <c r="Q4" s="8"/>
      <c r="R4" s="8"/>
      <c r="S4" s="8"/>
      <c r="T4" s="8"/>
      <c r="U4" s="8"/>
      <c r="V4" s="8"/>
    </row>
    <row r="5" spans="1:22" ht="15" x14ac:dyDescent="0.25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8" t="s">
        <v>3</v>
      </c>
      <c r="O5" s="8"/>
      <c r="P5" s="153"/>
      <c r="Q5" s="8"/>
      <c r="R5" s="8"/>
      <c r="S5" s="8"/>
      <c r="T5" s="8"/>
      <c r="U5" s="8"/>
      <c r="V5" s="8"/>
    </row>
    <row r="6" spans="1:22" ht="15" thickBot="1" x14ac:dyDescent="0.25">
      <c r="A6" s="230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8" t="s">
        <v>3</v>
      </c>
      <c r="O6" s="8"/>
      <c r="P6" s="24"/>
      <c r="Q6" s="8"/>
      <c r="R6" s="8"/>
      <c r="S6" s="8"/>
      <c r="T6" s="8"/>
      <c r="U6" s="8"/>
      <c r="V6" s="8"/>
    </row>
    <row r="7" spans="1:22" ht="45.75" customHeight="1" x14ac:dyDescent="0.2">
      <c r="A7" s="226" t="s">
        <v>57</v>
      </c>
      <c r="B7" s="228" t="s">
        <v>106</v>
      </c>
      <c r="C7" s="228"/>
      <c r="D7" s="228"/>
      <c r="E7" s="228" t="s">
        <v>107</v>
      </c>
      <c r="F7" s="228"/>
      <c r="G7" s="228"/>
      <c r="H7" s="228" t="s">
        <v>110</v>
      </c>
      <c r="I7" s="228"/>
      <c r="J7" s="228"/>
      <c r="K7" s="228" t="s">
        <v>111</v>
      </c>
      <c r="L7" s="228"/>
      <c r="M7" s="229"/>
      <c r="N7" s="28" t="s">
        <v>3</v>
      </c>
      <c r="P7" s="182"/>
    </row>
    <row r="8" spans="1:22" ht="28.5" x14ac:dyDescent="0.25">
      <c r="A8" s="227"/>
      <c r="B8" s="162" t="s">
        <v>112</v>
      </c>
      <c r="C8" s="48" t="s">
        <v>54</v>
      </c>
      <c r="D8" s="11" t="s">
        <v>2</v>
      </c>
      <c r="E8" s="162" t="s">
        <v>112</v>
      </c>
      <c r="F8" s="48" t="s">
        <v>64</v>
      </c>
      <c r="G8" s="11" t="s">
        <v>2</v>
      </c>
      <c r="H8" s="162" t="s">
        <v>112</v>
      </c>
      <c r="I8" s="11" t="s">
        <v>64</v>
      </c>
      <c r="J8" s="11" t="s">
        <v>2</v>
      </c>
      <c r="K8" s="162" t="s">
        <v>112</v>
      </c>
      <c r="L8" s="11" t="s">
        <v>64</v>
      </c>
      <c r="M8" s="12" t="s">
        <v>2</v>
      </c>
      <c r="N8" s="28" t="s">
        <v>3</v>
      </c>
      <c r="P8" s="183"/>
    </row>
    <row r="9" spans="1:22" x14ac:dyDescent="0.2">
      <c r="A9" s="131" t="s">
        <v>74</v>
      </c>
      <c r="B9" s="68">
        <v>123</v>
      </c>
      <c r="C9" s="212">
        <v>94</v>
      </c>
      <c r="D9" s="212">
        <v>77779</v>
      </c>
      <c r="E9" s="212">
        <v>123</v>
      </c>
      <c r="F9" s="212">
        <v>95</v>
      </c>
      <c r="G9" s="212">
        <v>58578</v>
      </c>
      <c r="H9" s="212">
        <v>0</v>
      </c>
      <c r="I9" s="212">
        <v>7</v>
      </c>
      <c r="J9" s="68">
        <v>-8975</v>
      </c>
      <c r="K9" s="68">
        <v>123</v>
      </c>
      <c r="L9" s="68">
        <v>102</v>
      </c>
      <c r="M9" s="69">
        <v>49603</v>
      </c>
      <c r="N9" s="28" t="s">
        <v>3</v>
      </c>
      <c r="P9" s="53"/>
    </row>
    <row r="10" spans="1:22" ht="15" thickBot="1" x14ac:dyDescent="0.25">
      <c r="A10" s="49" t="s">
        <v>56</v>
      </c>
      <c r="B10" s="70"/>
      <c r="C10" s="213">
        <f t="shared" ref="C10:L10" si="0">+C9</f>
        <v>94</v>
      </c>
      <c r="D10" s="213"/>
      <c r="E10" s="213"/>
      <c r="F10" s="213">
        <f t="shared" si="0"/>
        <v>95</v>
      </c>
      <c r="G10" s="213"/>
      <c r="H10" s="213"/>
      <c r="I10" s="213">
        <f>+I9</f>
        <v>7</v>
      </c>
      <c r="J10" s="70"/>
      <c r="K10" s="70"/>
      <c r="L10" s="70">
        <f t="shared" si="0"/>
        <v>102</v>
      </c>
      <c r="M10" s="70"/>
      <c r="N10" s="4" t="s">
        <v>4</v>
      </c>
      <c r="P10" s="16"/>
    </row>
    <row r="11" spans="1:22" x14ac:dyDescent="0.2">
      <c r="A11" s="92"/>
    </row>
  </sheetData>
  <mergeCells count="11">
    <mergeCell ref="A5:M5"/>
    <mergeCell ref="A6:M6"/>
    <mergeCell ref="A1:M1"/>
    <mergeCell ref="A2:M2"/>
    <mergeCell ref="A3:M3"/>
    <mergeCell ref="A4:M4"/>
    <mergeCell ref="A7:A8"/>
    <mergeCell ref="B7:D7"/>
    <mergeCell ref="E7:G7"/>
    <mergeCell ref="H7:J7"/>
    <mergeCell ref="K7:M7"/>
  </mergeCells>
  <printOptions horizontalCentered="1"/>
  <pageMargins left="0.7" right="0.7" top="0.75" bottom="0.75" header="0.3" footer="0.3"/>
  <pageSetup scale="71" fitToHeight="0" orientation="landscape" r:id="rId1"/>
  <headerFooter>
    <oddHeader>&amp;L&amp;"Arial,Bold"&amp;12B. Summary of Requirements</oddHeader>
    <oddFooter>&amp;C&amp;"Arial,Regular"Exhibit B - Summary of Requirements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view="pageBreakPreview" zoomScale="80" zoomScaleNormal="100" zoomScaleSheetLayoutView="80" workbookViewId="0">
      <selection activeCell="G11" sqref="G11"/>
    </sheetView>
  </sheetViews>
  <sheetFormatPr defaultColWidth="9.140625" defaultRowHeight="14.25" x14ac:dyDescent="0.2"/>
  <cols>
    <col min="1" max="1" width="7.42578125" style="9" bestFit="1" customWidth="1"/>
    <col min="2" max="2" width="58.140625" style="9" customWidth="1"/>
    <col min="3" max="3" width="8.7109375" style="9" customWidth="1"/>
    <col min="4" max="4" width="12.7109375" style="9" customWidth="1"/>
    <col min="5" max="5" width="8.7109375" style="9" customWidth="1"/>
    <col min="6" max="6" width="12.7109375" style="9" customWidth="1"/>
    <col min="7" max="7" width="8.7109375" style="9" customWidth="1"/>
    <col min="8" max="8" width="12.7109375" style="9" customWidth="1"/>
    <col min="9" max="9" width="8.7109375" style="9" customWidth="1"/>
    <col min="10" max="10" width="12.7109375" style="9" customWidth="1"/>
    <col min="11" max="11" width="14" style="4" bestFit="1" customWidth="1"/>
    <col min="12" max="12" width="4.5703125" style="9" customWidth="1"/>
    <col min="13" max="13" width="122.85546875" style="9" customWidth="1"/>
    <col min="14" max="15" width="8.28515625" style="9" customWidth="1"/>
    <col min="16" max="16" width="12.7109375" style="9" customWidth="1"/>
    <col min="17" max="18" width="8.28515625" style="9" customWidth="1"/>
    <col min="19" max="19" width="12.7109375" style="9" customWidth="1"/>
    <col min="20" max="16384" width="9.140625" style="9"/>
  </cols>
  <sheetData>
    <row r="1" spans="1:19" ht="18" x14ac:dyDescent="0.25">
      <c r="A1" s="219" t="s">
        <v>9</v>
      </c>
      <c r="B1" s="219"/>
      <c r="C1" s="219"/>
      <c r="D1" s="219"/>
      <c r="E1" s="219"/>
      <c r="F1" s="219"/>
      <c r="G1" s="219"/>
      <c r="H1" s="219"/>
      <c r="I1" s="219"/>
      <c r="J1" s="219"/>
      <c r="K1" s="28" t="s">
        <v>3</v>
      </c>
      <c r="L1" s="148"/>
      <c r="M1" s="149"/>
      <c r="N1" s="6"/>
      <c r="O1" s="6"/>
      <c r="P1" s="6"/>
      <c r="Q1" s="6"/>
      <c r="R1" s="6"/>
      <c r="S1" s="6"/>
    </row>
    <row r="2" spans="1:19" ht="15" x14ac:dyDescent="0.2">
      <c r="A2" s="220" t="s">
        <v>74</v>
      </c>
      <c r="B2" s="220"/>
      <c r="C2" s="220"/>
      <c r="D2" s="220"/>
      <c r="E2" s="220"/>
      <c r="F2" s="220"/>
      <c r="G2" s="220"/>
      <c r="H2" s="220"/>
      <c r="I2" s="220"/>
      <c r="J2" s="220"/>
      <c r="K2" s="28" t="s">
        <v>3</v>
      </c>
      <c r="L2" s="150"/>
      <c r="M2" s="151"/>
      <c r="N2" s="7"/>
      <c r="O2" s="7"/>
      <c r="P2" s="7"/>
      <c r="Q2" s="7"/>
      <c r="R2" s="7"/>
      <c r="S2" s="7"/>
    </row>
    <row r="3" spans="1:19" x14ac:dyDescent="0.2">
      <c r="A3" s="221" t="s">
        <v>75</v>
      </c>
      <c r="B3" s="221"/>
      <c r="C3" s="221"/>
      <c r="D3" s="221"/>
      <c r="E3" s="221"/>
      <c r="F3" s="221"/>
      <c r="G3" s="221"/>
      <c r="H3" s="221"/>
      <c r="I3" s="221"/>
      <c r="J3" s="221"/>
      <c r="K3" s="28" t="s">
        <v>3</v>
      </c>
      <c r="L3" s="152"/>
      <c r="M3" s="151"/>
      <c r="N3" s="10"/>
      <c r="O3" s="10"/>
      <c r="P3" s="10"/>
      <c r="Q3" s="10"/>
      <c r="R3" s="10"/>
      <c r="S3" s="10"/>
    </row>
    <row r="4" spans="1:19" x14ac:dyDescent="0.2">
      <c r="A4" s="230" t="s">
        <v>1</v>
      </c>
      <c r="B4" s="230"/>
      <c r="C4" s="230"/>
      <c r="D4" s="230"/>
      <c r="E4" s="230"/>
      <c r="F4" s="230"/>
      <c r="G4" s="230"/>
      <c r="H4" s="230"/>
      <c r="I4" s="230"/>
      <c r="J4" s="230"/>
      <c r="K4" s="28" t="s">
        <v>3</v>
      </c>
      <c r="L4" s="24"/>
      <c r="M4" s="151"/>
      <c r="N4" s="8"/>
      <c r="O4" s="8"/>
      <c r="P4" s="8"/>
      <c r="Q4" s="8"/>
      <c r="R4" s="8"/>
      <c r="S4" s="8"/>
    </row>
    <row r="5" spans="1:19" ht="15" x14ac:dyDescent="0.25">
      <c r="A5" s="231"/>
      <c r="B5" s="231"/>
      <c r="C5" s="231"/>
      <c r="D5" s="231"/>
      <c r="E5" s="231"/>
      <c r="F5" s="231"/>
      <c r="G5" s="231"/>
      <c r="H5" s="231"/>
      <c r="I5" s="231"/>
      <c r="J5" s="231"/>
      <c r="K5" s="28" t="s">
        <v>3</v>
      </c>
      <c r="L5" s="24"/>
      <c r="M5" s="153"/>
      <c r="N5" s="8"/>
      <c r="O5" s="8"/>
      <c r="P5" s="8"/>
      <c r="Q5" s="8"/>
      <c r="R5" s="8"/>
      <c r="S5" s="8"/>
    </row>
    <row r="6" spans="1:19" ht="15" thickBot="1" x14ac:dyDescent="0.25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8" t="s">
        <v>3</v>
      </c>
      <c r="L6" s="24"/>
      <c r="M6" s="24"/>
      <c r="N6" s="8"/>
      <c r="O6" s="8"/>
      <c r="P6" s="8"/>
      <c r="Q6" s="8"/>
      <c r="R6" s="8"/>
      <c r="S6" s="8"/>
    </row>
    <row r="7" spans="1:19" s="80" customFormat="1" ht="44.25" customHeight="1" x14ac:dyDescent="0.2">
      <c r="A7" s="233" t="s">
        <v>10</v>
      </c>
      <c r="B7" s="234"/>
      <c r="C7" s="228" t="s">
        <v>106</v>
      </c>
      <c r="D7" s="228"/>
      <c r="E7" s="228" t="s">
        <v>107</v>
      </c>
      <c r="F7" s="228"/>
      <c r="G7" s="228" t="s">
        <v>108</v>
      </c>
      <c r="H7" s="228"/>
      <c r="I7" s="228" t="s">
        <v>111</v>
      </c>
      <c r="J7" s="229"/>
      <c r="K7" s="28" t="s">
        <v>3</v>
      </c>
    </row>
    <row r="8" spans="1:19" s="80" customFormat="1" ht="42.75" x14ac:dyDescent="0.2">
      <c r="A8" s="235"/>
      <c r="B8" s="236"/>
      <c r="C8" s="162" t="s">
        <v>12</v>
      </c>
      <c r="D8" s="162" t="s">
        <v>11</v>
      </c>
      <c r="E8" s="162" t="s">
        <v>12</v>
      </c>
      <c r="F8" s="162" t="s">
        <v>11</v>
      </c>
      <c r="G8" s="162" t="s">
        <v>12</v>
      </c>
      <c r="H8" s="162" t="s">
        <v>11</v>
      </c>
      <c r="I8" s="162" t="s">
        <v>12</v>
      </c>
      <c r="J8" s="163" t="s">
        <v>11</v>
      </c>
      <c r="K8" s="28" t="s">
        <v>3</v>
      </c>
    </row>
    <row r="9" spans="1:19" s="80" customFormat="1" ht="45" x14ac:dyDescent="0.2">
      <c r="A9" s="21" t="s">
        <v>13</v>
      </c>
      <c r="B9" s="25" t="s">
        <v>14</v>
      </c>
      <c r="C9" s="164"/>
      <c r="D9" s="164"/>
      <c r="E9" s="164"/>
      <c r="F9" s="164"/>
      <c r="G9" s="164"/>
      <c r="H9" s="164"/>
      <c r="I9" s="164"/>
      <c r="J9" s="165"/>
      <c r="K9" s="28" t="s">
        <v>3</v>
      </c>
    </row>
    <row r="10" spans="1:19" s="80" customFormat="1" ht="57" x14ac:dyDescent="0.2">
      <c r="A10" s="166">
        <v>3.2</v>
      </c>
      <c r="B10" s="96" t="s">
        <v>113</v>
      </c>
      <c r="C10" s="136">
        <v>94</v>
      </c>
      <c r="D10" s="136">
        <v>77779</v>
      </c>
      <c r="E10" s="136">
        <v>95</v>
      </c>
      <c r="F10" s="136">
        <v>58578</v>
      </c>
      <c r="G10" s="136">
        <v>7</v>
      </c>
      <c r="H10" s="136">
        <v>-8975</v>
      </c>
      <c r="I10" s="136">
        <f>E10+G10</f>
        <v>102</v>
      </c>
      <c r="J10" s="83">
        <f>F10+H10</f>
        <v>49603</v>
      </c>
      <c r="K10" s="28" t="s">
        <v>3</v>
      </c>
    </row>
    <row r="11" spans="1:19" s="80" customFormat="1" ht="15" x14ac:dyDescent="0.25">
      <c r="A11" s="167"/>
      <c r="B11" s="20" t="s">
        <v>15</v>
      </c>
      <c r="C11" s="18">
        <f t="shared" ref="C11:J11" si="0">SUM(C10:C10)</f>
        <v>94</v>
      </c>
      <c r="D11" s="18">
        <f t="shared" si="0"/>
        <v>77779</v>
      </c>
      <c r="E11" s="18">
        <f t="shared" si="0"/>
        <v>95</v>
      </c>
      <c r="F11" s="18">
        <f t="shared" si="0"/>
        <v>58578</v>
      </c>
      <c r="G11" s="18">
        <f t="shared" si="0"/>
        <v>7</v>
      </c>
      <c r="H11" s="18">
        <f t="shared" si="0"/>
        <v>-8975</v>
      </c>
      <c r="I11" s="18">
        <f t="shared" si="0"/>
        <v>102</v>
      </c>
      <c r="J11" s="19">
        <f t="shared" si="0"/>
        <v>49603</v>
      </c>
      <c r="K11" s="28" t="s">
        <v>3</v>
      </c>
    </row>
    <row r="12" spans="1:19" s="80" customFormat="1" ht="15.75" thickBot="1" x14ac:dyDescent="0.3">
      <c r="A12" s="168"/>
      <c r="B12" s="22" t="s">
        <v>16</v>
      </c>
      <c r="C12" s="23">
        <f>C11</f>
        <v>94</v>
      </c>
      <c r="D12" s="23">
        <f>D11</f>
        <v>77779</v>
      </c>
      <c r="E12" s="23">
        <f t="shared" ref="E12:J12" si="1">E11</f>
        <v>95</v>
      </c>
      <c r="F12" s="23">
        <f t="shared" si="1"/>
        <v>58578</v>
      </c>
      <c r="G12" s="23">
        <f t="shared" si="1"/>
        <v>7</v>
      </c>
      <c r="H12" s="23">
        <f t="shared" si="1"/>
        <v>-8975</v>
      </c>
      <c r="I12" s="23">
        <f t="shared" si="1"/>
        <v>102</v>
      </c>
      <c r="J12" s="23">
        <f t="shared" si="1"/>
        <v>49603</v>
      </c>
      <c r="K12" s="28" t="s">
        <v>3</v>
      </c>
      <c r="M12" s="5"/>
    </row>
    <row r="13" spans="1:19" s="80" customFormat="1" ht="15" x14ac:dyDescent="0.2">
      <c r="A13" s="232" t="s">
        <v>114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8" t="s">
        <v>4</v>
      </c>
    </row>
    <row r="15" spans="1:19" x14ac:dyDescent="0.2">
      <c r="A15" s="93"/>
    </row>
    <row r="17" ht="18.75" customHeight="1" x14ac:dyDescent="0.25"/>
  </sheetData>
  <mergeCells count="12">
    <mergeCell ref="A13:J13"/>
    <mergeCell ref="A7:B8"/>
    <mergeCell ref="A1:J1"/>
    <mergeCell ref="A2:J2"/>
    <mergeCell ref="A3:J3"/>
    <mergeCell ref="A4:J4"/>
    <mergeCell ref="A5:J5"/>
    <mergeCell ref="A6:J6"/>
    <mergeCell ref="C7:D7"/>
    <mergeCell ref="E7:F7"/>
    <mergeCell ref="G7:H7"/>
    <mergeCell ref="I7:J7"/>
  </mergeCells>
  <printOptions horizontalCentered="1"/>
  <pageMargins left="0.7" right="0.7" top="0.75" bottom="0.75" header="0.3" footer="0.3"/>
  <pageSetup scale="80" fitToHeight="0" orientation="landscape" r:id="rId1"/>
  <headerFooter>
    <oddHeader>&amp;L&amp;"Arial,Bold"&amp;12D. Resources by DOJ Strategic Goal and Strategic Objective</oddHeader>
    <oddFooter>&amp;C&amp;"Arial,Regular"Exhibit D - Resources by DOJ Strategic Goal and Strategic Objective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"/>
  <sheetViews>
    <sheetView view="pageBreakPreview" zoomScaleNormal="100" zoomScaleSheetLayoutView="100" workbookViewId="0">
      <selection activeCell="D25" sqref="D25"/>
    </sheetView>
  </sheetViews>
  <sheetFormatPr defaultColWidth="9.140625" defaultRowHeight="14.25" x14ac:dyDescent="0.2"/>
  <cols>
    <col min="1" max="1" width="50.140625" style="80" customWidth="1"/>
    <col min="2" max="3" width="8.28515625" style="80" customWidth="1"/>
    <col min="4" max="4" width="12.7109375" style="80" customWidth="1"/>
    <col min="5" max="6" width="8.28515625" style="80" customWidth="1"/>
    <col min="7" max="7" width="9.7109375" style="80" customWidth="1"/>
    <col min="8" max="9" width="12.7109375" style="80" customWidth="1"/>
    <col min="10" max="11" width="8.28515625" style="80" customWidth="1"/>
    <col min="12" max="12" width="12.7109375" style="80" customWidth="1"/>
    <col min="13" max="13" width="14" style="4" bestFit="1" customWidth="1"/>
    <col min="14" max="14" width="4.5703125" style="80" customWidth="1"/>
    <col min="15" max="15" width="116.7109375" style="80" customWidth="1"/>
    <col min="16" max="17" width="8.28515625" style="80" customWidth="1"/>
    <col min="18" max="18" width="12.7109375" style="80" customWidth="1"/>
    <col min="19" max="20" width="8.28515625" style="80" customWidth="1"/>
    <col min="21" max="21" width="12.7109375" style="80" customWidth="1"/>
    <col min="22" max="16384" width="9.140625" style="80"/>
  </cols>
  <sheetData>
    <row r="1" spans="1:21" ht="18" x14ac:dyDescent="0.25">
      <c r="A1" s="219" t="s">
        <v>19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8" t="s">
        <v>3</v>
      </c>
      <c r="N1" s="148"/>
      <c r="O1" s="149"/>
      <c r="P1" s="148"/>
      <c r="Q1" s="6"/>
      <c r="R1" s="6"/>
      <c r="S1" s="6"/>
      <c r="T1" s="6"/>
      <c r="U1" s="6"/>
    </row>
    <row r="2" spans="1:21" ht="15" x14ac:dyDescent="0.2">
      <c r="A2" s="220" t="s">
        <v>74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8" t="s">
        <v>3</v>
      </c>
      <c r="N2" s="150"/>
      <c r="O2" s="151"/>
      <c r="P2" s="150"/>
      <c r="Q2" s="7"/>
      <c r="R2" s="7"/>
      <c r="S2" s="7"/>
      <c r="T2" s="7"/>
      <c r="U2" s="7"/>
    </row>
    <row r="3" spans="1:21" x14ac:dyDescent="0.2">
      <c r="A3" s="221" t="s">
        <v>75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8" t="s">
        <v>3</v>
      </c>
      <c r="N3" s="184"/>
      <c r="O3" s="151"/>
      <c r="P3" s="184"/>
      <c r="Q3" s="181"/>
      <c r="R3" s="181"/>
      <c r="S3" s="181"/>
      <c r="T3" s="181"/>
      <c r="U3" s="181"/>
    </row>
    <row r="4" spans="1:21" ht="13.9" x14ac:dyDescent="0.25">
      <c r="A4" s="242" t="s">
        <v>1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8" t="s">
        <v>3</v>
      </c>
      <c r="N4" s="185"/>
      <c r="O4" s="151"/>
      <c r="P4" s="185"/>
      <c r="Q4" s="176"/>
      <c r="R4" s="176"/>
      <c r="S4" s="176"/>
      <c r="T4" s="176"/>
      <c r="U4" s="176"/>
    </row>
    <row r="5" spans="1:21" ht="13.9" x14ac:dyDescent="0.25">
      <c r="A5" s="240"/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8" t="s">
        <v>3</v>
      </c>
    </row>
    <row r="6" spans="1:21" ht="14.45" thickBot="1" x14ac:dyDescent="0.3">
      <c r="A6" s="240"/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8" t="s">
        <v>3</v>
      </c>
    </row>
    <row r="7" spans="1:21" ht="30" x14ac:dyDescent="0.25">
      <c r="A7" s="226" t="s">
        <v>57</v>
      </c>
      <c r="B7" s="228" t="s">
        <v>115</v>
      </c>
      <c r="C7" s="228"/>
      <c r="D7" s="228"/>
      <c r="E7" s="228" t="s">
        <v>17</v>
      </c>
      <c r="F7" s="228"/>
      <c r="G7" s="228"/>
      <c r="H7" s="159" t="s">
        <v>18</v>
      </c>
      <c r="I7" s="159" t="s">
        <v>58</v>
      </c>
      <c r="J7" s="228" t="s">
        <v>70</v>
      </c>
      <c r="K7" s="228"/>
      <c r="L7" s="229"/>
      <c r="M7" s="28" t="s">
        <v>3</v>
      </c>
      <c r="N7" s="186"/>
      <c r="O7" s="169"/>
      <c r="P7" s="186"/>
    </row>
    <row r="8" spans="1:21" ht="15" x14ac:dyDescent="0.25">
      <c r="A8" s="227"/>
      <c r="B8" s="162" t="s">
        <v>112</v>
      </c>
      <c r="C8" s="162" t="s">
        <v>73</v>
      </c>
      <c r="D8" s="162" t="s">
        <v>2</v>
      </c>
      <c r="E8" s="162" t="s">
        <v>112</v>
      </c>
      <c r="F8" s="162" t="s">
        <v>73</v>
      </c>
      <c r="G8" s="162" t="s">
        <v>2</v>
      </c>
      <c r="H8" s="162" t="s">
        <v>2</v>
      </c>
      <c r="I8" s="162" t="s">
        <v>2</v>
      </c>
      <c r="J8" s="162" t="s">
        <v>112</v>
      </c>
      <c r="K8" s="162" t="s">
        <v>73</v>
      </c>
      <c r="L8" s="163" t="s">
        <v>2</v>
      </c>
      <c r="M8" s="28" t="s">
        <v>3</v>
      </c>
      <c r="N8" s="186"/>
      <c r="O8" s="169"/>
      <c r="P8" s="186"/>
    </row>
    <row r="9" spans="1:21" ht="15" x14ac:dyDescent="0.25">
      <c r="A9" s="170" t="s">
        <v>74</v>
      </c>
      <c r="B9" s="171">
        <v>123</v>
      </c>
      <c r="C9" s="171">
        <v>94</v>
      </c>
      <c r="D9" s="171">
        <v>48496</v>
      </c>
      <c r="E9" s="171">
        <v>0</v>
      </c>
      <c r="F9" s="171">
        <v>0</v>
      </c>
      <c r="G9" s="171">
        <v>0</v>
      </c>
      <c r="H9" s="171">
        <v>41273</v>
      </c>
      <c r="I9" s="171">
        <v>362</v>
      </c>
      <c r="J9" s="171">
        <f>B9+E9</f>
        <v>123</v>
      </c>
      <c r="K9" s="214">
        <v>94</v>
      </c>
      <c r="L9" s="67">
        <f>SUM(D9+G9+H9+I9)</f>
        <v>90131</v>
      </c>
      <c r="M9" s="28" t="s">
        <v>3</v>
      </c>
      <c r="N9" s="186"/>
      <c r="O9" s="186"/>
      <c r="P9" s="186"/>
    </row>
    <row r="10" spans="1:21" ht="15.75" thickBot="1" x14ac:dyDescent="0.3">
      <c r="A10" s="50" t="s">
        <v>56</v>
      </c>
      <c r="B10" s="90">
        <v>123</v>
      </c>
      <c r="C10" s="90">
        <f>+C9</f>
        <v>94</v>
      </c>
      <c r="D10" s="90">
        <f t="shared" ref="D10:K10" si="0">+D9</f>
        <v>48496</v>
      </c>
      <c r="E10" s="90">
        <f t="shared" si="0"/>
        <v>0</v>
      </c>
      <c r="F10" s="90">
        <f t="shared" si="0"/>
        <v>0</v>
      </c>
      <c r="G10" s="90">
        <f t="shared" si="0"/>
        <v>0</v>
      </c>
      <c r="H10" s="90">
        <f t="shared" si="0"/>
        <v>41273</v>
      </c>
      <c r="I10" s="90">
        <f t="shared" si="0"/>
        <v>362</v>
      </c>
      <c r="J10" s="90">
        <f t="shared" si="0"/>
        <v>123</v>
      </c>
      <c r="K10" s="211">
        <f t="shared" si="0"/>
        <v>94</v>
      </c>
      <c r="L10" s="172">
        <f>+L9</f>
        <v>90131</v>
      </c>
      <c r="M10" s="28" t="s">
        <v>3</v>
      </c>
      <c r="O10" s="15"/>
    </row>
    <row r="11" spans="1:21" ht="15" x14ac:dyDescent="0.25">
      <c r="A11" s="240"/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8" t="s">
        <v>3</v>
      </c>
    </row>
    <row r="12" spans="1:21" ht="15" x14ac:dyDescent="0.25">
      <c r="A12" s="5" t="s">
        <v>116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28" t="s">
        <v>3</v>
      </c>
    </row>
    <row r="13" spans="1:21" x14ac:dyDescent="0.2">
      <c r="A13" s="241"/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8" t="s">
        <v>3</v>
      </c>
    </row>
    <row r="14" spans="1:21" ht="15" x14ac:dyDescent="0.25">
      <c r="A14" s="5" t="s">
        <v>102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28" t="s">
        <v>3</v>
      </c>
    </row>
    <row r="15" spans="1:21" x14ac:dyDescent="0.2">
      <c r="A15" s="241"/>
      <c r="B15" s="241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8" t="s">
        <v>3</v>
      </c>
    </row>
    <row r="16" spans="1:21" ht="15" x14ac:dyDescent="0.25">
      <c r="A16" s="5" t="s">
        <v>103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28" t="s">
        <v>3</v>
      </c>
    </row>
    <row r="17" spans="1:13" ht="15" x14ac:dyDescent="0.25">
      <c r="A17" s="238"/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4" t="s">
        <v>4</v>
      </c>
    </row>
    <row r="18" spans="1:13" ht="15" x14ac:dyDescent="0.25">
      <c r="A18" s="5"/>
      <c r="M18" s="28"/>
    </row>
  </sheetData>
  <mergeCells count="14">
    <mergeCell ref="A17:L17"/>
    <mergeCell ref="A11:L11"/>
    <mergeCell ref="A13:L13"/>
    <mergeCell ref="A15:L15"/>
    <mergeCell ref="A1:L1"/>
    <mergeCell ref="A2:L2"/>
    <mergeCell ref="A3:L3"/>
    <mergeCell ref="A4:L4"/>
    <mergeCell ref="A7:A8"/>
    <mergeCell ref="B7:D7"/>
    <mergeCell ref="E7:G7"/>
    <mergeCell ref="J7:L7"/>
    <mergeCell ref="A5:L5"/>
    <mergeCell ref="A6:L6"/>
  </mergeCells>
  <pageMargins left="0.7" right="0.7" top="0.75" bottom="0.75" header="0.3" footer="0.3"/>
  <pageSetup scale="76" fitToHeight="0" orientation="landscape" r:id="rId1"/>
  <headerFooter>
    <oddHeader>&amp;L&amp;"Arial,Bold"&amp;12F. Crosswalk of 2013 Availability</oddHeader>
    <oddFooter>&amp;C&amp;"Arial,Regular"Exhibit F - Crosswalk of 2013 Availability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view="pageBreakPreview" zoomScale="80" zoomScaleNormal="100" zoomScaleSheetLayoutView="80" workbookViewId="0">
      <selection activeCell="M7" sqref="M7"/>
    </sheetView>
  </sheetViews>
  <sheetFormatPr defaultColWidth="9.140625" defaultRowHeight="14.25" x14ac:dyDescent="0.2"/>
  <cols>
    <col min="1" max="1" width="54.5703125" style="9" customWidth="1"/>
    <col min="2" max="3" width="8.28515625" style="9" customWidth="1"/>
    <col min="4" max="4" width="12.7109375" style="9" customWidth="1"/>
    <col min="5" max="5" width="15" style="9" customWidth="1"/>
    <col min="6" max="6" width="8.28515625" style="9" customWidth="1"/>
    <col min="7" max="7" width="9.85546875" style="9" customWidth="1"/>
    <col min="8" max="10" width="12.7109375" style="9" customWidth="1"/>
    <col min="11" max="11" width="8.28515625" style="9" customWidth="1"/>
    <col min="12" max="12" width="9.42578125" style="9" customWidth="1"/>
    <col min="13" max="13" width="13.85546875" style="9" customWidth="1"/>
    <col min="14" max="14" width="14" style="4" bestFit="1" customWidth="1"/>
    <col min="15" max="15" width="4.5703125" style="9" customWidth="1"/>
    <col min="16" max="16" width="116.7109375" style="9" customWidth="1"/>
    <col min="17" max="18" width="8.28515625" style="9" customWidth="1"/>
    <col min="19" max="19" width="12.7109375" style="9" customWidth="1"/>
    <col min="20" max="21" width="8.28515625" style="9" customWidth="1"/>
    <col min="22" max="22" width="12.7109375" style="9" customWidth="1"/>
    <col min="23" max="16384" width="9.140625" style="9"/>
  </cols>
  <sheetData>
    <row r="1" spans="1:16" s="173" customFormat="1" ht="18" x14ac:dyDescent="0.25">
      <c r="A1" s="219" t="s">
        <v>71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8" t="s">
        <v>3</v>
      </c>
    </row>
    <row r="2" spans="1:16" s="173" customFormat="1" ht="15.75" x14ac:dyDescent="0.25">
      <c r="A2" s="220" t="s">
        <v>74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8" t="s">
        <v>3</v>
      </c>
    </row>
    <row r="3" spans="1:16" s="173" customFormat="1" ht="15" x14ac:dyDescent="0.25">
      <c r="A3" s="221" t="s">
        <v>75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8" t="s">
        <v>3</v>
      </c>
    </row>
    <row r="4" spans="1:16" s="173" customFormat="1" ht="14.45" x14ac:dyDescent="0.3">
      <c r="A4" s="242" t="s">
        <v>1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8" t="s">
        <v>3</v>
      </c>
    </row>
    <row r="5" spans="1:16" ht="13.9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28" t="s">
        <v>3</v>
      </c>
    </row>
    <row r="6" spans="1:16" ht="14.45" thickBot="1" x14ac:dyDescent="0.3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28" t="s">
        <v>3</v>
      </c>
    </row>
    <row r="7" spans="1:16" ht="47.25" customHeight="1" x14ac:dyDescent="0.25">
      <c r="A7" s="226" t="s">
        <v>57</v>
      </c>
      <c r="B7" s="228" t="s">
        <v>121</v>
      </c>
      <c r="C7" s="228"/>
      <c r="D7" s="228"/>
      <c r="E7" s="228" t="s">
        <v>17</v>
      </c>
      <c r="F7" s="228"/>
      <c r="G7" s="228"/>
      <c r="H7" s="52" t="s">
        <v>18</v>
      </c>
      <c r="I7" s="46" t="s">
        <v>58</v>
      </c>
      <c r="J7" s="228" t="s">
        <v>72</v>
      </c>
      <c r="K7" s="228"/>
      <c r="L7" s="229"/>
      <c r="M7" s="28" t="s">
        <v>3</v>
      </c>
      <c r="N7" s="9"/>
      <c r="O7" s="5"/>
      <c r="P7" s="145"/>
    </row>
    <row r="8" spans="1:16" ht="28.5" x14ac:dyDescent="0.25">
      <c r="A8" s="227"/>
      <c r="B8" s="162" t="s">
        <v>112</v>
      </c>
      <c r="C8" s="14" t="s">
        <v>55</v>
      </c>
      <c r="D8" s="11" t="s">
        <v>2</v>
      </c>
      <c r="E8" s="162" t="s">
        <v>112</v>
      </c>
      <c r="F8" s="11" t="s">
        <v>55</v>
      </c>
      <c r="G8" s="11" t="s">
        <v>2</v>
      </c>
      <c r="H8" s="14" t="s">
        <v>2</v>
      </c>
      <c r="I8" s="11" t="s">
        <v>2</v>
      </c>
      <c r="J8" s="162" t="s">
        <v>112</v>
      </c>
      <c r="K8" s="11" t="s">
        <v>55</v>
      </c>
      <c r="L8" s="12" t="s">
        <v>2</v>
      </c>
      <c r="M8" s="28" t="s">
        <v>3</v>
      </c>
      <c r="N8" s="9"/>
      <c r="O8" s="5"/>
    </row>
    <row r="9" spans="1:16" x14ac:dyDescent="0.2">
      <c r="A9" s="170" t="s">
        <v>74</v>
      </c>
      <c r="B9" s="68">
        <v>123</v>
      </c>
      <c r="C9" s="212">
        <v>95</v>
      </c>
      <c r="D9" s="212">
        <v>61823</v>
      </c>
      <c r="E9" s="212"/>
      <c r="F9" s="212">
        <v>0</v>
      </c>
      <c r="G9" s="212"/>
      <c r="H9" s="212">
        <v>12352</v>
      </c>
      <c r="I9" s="212">
        <v>500</v>
      </c>
      <c r="J9" s="212">
        <v>123</v>
      </c>
      <c r="K9" s="212">
        <f>C9+F9</f>
        <v>95</v>
      </c>
      <c r="L9" s="69">
        <v>74675</v>
      </c>
      <c r="M9" s="28" t="s">
        <v>3</v>
      </c>
      <c r="N9" s="9"/>
      <c r="O9" s="16"/>
    </row>
    <row r="10" spans="1:16" ht="15" thickBot="1" x14ac:dyDescent="0.25">
      <c r="A10" s="50" t="s">
        <v>56</v>
      </c>
      <c r="B10" s="70"/>
      <c r="C10" s="213">
        <f>+C9</f>
        <v>95</v>
      </c>
      <c r="D10" s="213"/>
      <c r="E10" s="213"/>
      <c r="F10" s="213">
        <v>0</v>
      </c>
      <c r="G10" s="213"/>
      <c r="H10" s="213"/>
      <c r="I10" s="213"/>
      <c r="J10" s="213"/>
      <c r="K10" s="213">
        <f>+K9</f>
        <v>95</v>
      </c>
      <c r="L10" s="71"/>
      <c r="M10" s="28" t="s">
        <v>3</v>
      </c>
      <c r="N10" s="9"/>
      <c r="O10" s="16"/>
    </row>
    <row r="11" spans="1:16" x14ac:dyDescent="0.2">
      <c r="M11" s="28" t="s">
        <v>3</v>
      </c>
      <c r="P11" s="16"/>
    </row>
    <row r="12" spans="1:16" ht="15" x14ac:dyDescent="0.25">
      <c r="A12" s="5" t="s">
        <v>122</v>
      </c>
      <c r="M12" s="28" t="s">
        <v>3</v>
      </c>
      <c r="P12" s="16"/>
    </row>
    <row r="13" spans="1:16" ht="15" x14ac:dyDescent="0.25">
      <c r="A13" s="5" t="s">
        <v>17</v>
      </c>
      <c r="M13" s="28" t="s">
        <v>3</v>
      </c>
    </row>
    <row r="14" spans="1:16" ht="13.9" x14ac:dyDescent="0.25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28" t="s">
        <v>3</v>
      </c>
    </row>
    <row r="15" spans="1:16" ht="13.9" x14ac:dyDescent="0.25">
      <c r="A15" s="5" t="s">
        <v>102</v>
      </c>
      <c r="M15" s="28" t="s">
        <v>3</v>
      </c>
    </row>
    <row r="16" spans="1:16" ht="13.9" x14ac:dyDescent="0.25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28" t="s">
        <v>3</v>
      </c>
    </row>
    <row r="17" spans="1:22" ht="13.9" x14ac:dyDescent="0.25">
      <c r="A17" s="5" t="s">
        <v>103</v>
      </c>
      <c r="M17" s="28" t="s">
        <v>3</v>
      </c>
    </row>
    <row r="18" spans="1:22" x14ac:dyDescent="0.2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4" t="s">
        <v>4</v>
      </c>
    </row>
    <row r="19" spans="1:22" x14ac:dyDescent="0.2">
      <c r="M19" s="28"/>
    </row>
    <row r="20" spans="1:22" x14ac:dyDescent="0.2">
      <c r="M20" s="4"/>
      <c r="N20" s="28"/>
    </row>
    <row r="25" spans="1:22" s="10" customFormat="1" ht="17.45" x14ac:dyDescent="0.3"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O25" s="6"/>
      <c r="P25" s="149"/>
      <c r="Q25" s="6"/>
      <c r="R25" s="6"/>
      <c r="S25" s="6"/>
      <c r="T25" s="6"/>
      <c r="U25" s="6"/>
      <c r="V25" s="6"/>
    </row>
    <row r="26" spans="1:22" s="10" customFormat="1" ht="15" customHeight="1" x14ac:dyDescent="0.25"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O26" s="7"/>
      <c r="P26" s="174"/>
      <c r="Q26" s="7"/>
      <c r="R26" s="7"/>
      <c r="S26" s="7"/>
      <c r="T26" s="7"/>
      <c r="U26" s="7"/>
      <c r="V26" s="7"/>
    </row>
    <row r="27" spans="1:22" s="10" customFormat="1" ht="14.25" customHeight="1" x14ac:dyDescent="0.25"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P27" s="174"/>
    </row>
    <row r="28" spans="1:22" s="10" customFormat="1" ht="14.25" customHeight="1" x14ac:dyDescent="0.25"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O28" s="8"/>
      <c r="P28" s="174"/>
      <c r="Q28" s="8"/>
      <c r="R28" s="8"/>
      <c r="S28" s="8"/>
      <c r="T28" s="8"/>
      <c r="U28" s="8"/>
      <c r="V28" s="8"/>
    </row>
    <row r="29" spans="1:22" s="10" customFormat="1" ht="13.9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O29" s="8"/>
      <c r="P29" s="175"/>
      <c r="Q29" s="8"/>
      <c r="R29" s="8"/>
      <c r="S29" s="8"/>
      <c r="T29" s="8"/>
      <c r="U29" s="8"/>
      <c r="V29" s="8"/>
    </row>
    <row r="30" spans="1:22" s="10" customFormat="1" ht="15" customHeight="1" x14ac:dyDescent="0.25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152"/>
      <c r="O30" s="8"/>
      <c r="P30" s="24"/>
      <c r="Q30" s="8"/>
      <c r="R30" s="8"/>
      <c r="S30" s="8"/>
      <c r="T30" s="8"/>
      <c r="U30" s="8"/>
      <c r="V30" s="8"/>
    </row>
    <row r="31" spans="1:22" ht="13.9" x14ac:dyDescent="0.25"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51"/>
    </row>
    <row r="32" spans="1:22" ht="13.9" x14ac:dyDescent="0.25"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51"/>
    </row>
  </sheetData>
  <mergeCells count="8">
    <mergeCell ref="A7:A8"/>
    <mergeCell ref="B7:D7"/>
    <mergeCell ref="E7:G7"/>
    <mergeCell ref="J7:L7"/>
    <mergeCell ref="A1:L1"/>
    <mergeCell ref="A2:L2"/>
    <mergeCell ref="A3:L3"/>
    <mergeCell ref="A4:L4"/>
  </mergeCells>
  <printOptions horizontalCentered="1"/>
  <pageMargins left="0.7" right="0.7" top="0.66" bottom="0.66" header="0.3" footer="0.3"/>
  <pageSetup scale="70" fitToHeight="0" orientation="landscape" r:id="rId1"/>
  <headerFooter>
    <oddHeader>&amp;L&amp;"Arial,Bold"&amp;12G. Crosswalk of 2014 Availability</oddHeader>
    <oddFooter>&amp;C&amp;"Arial,Regular"Exhibit G - Crosswalk of 2014 Availability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"/>
  <sheetViews>
    <sheetView view="pageBreakPreview" zoomScale="80" zoomScaleNormal="100" zoomScaleSheetLayoutView="80" workbookViewId="0">
      <selection activeCell="M9" sqref="M9"/>
    </sheetView>
  </sheetViews>
  <sheetFormatPr defaultColWidth="9.140625" defaultRowHeight="14.25" x14ac:dyDescent="0.2"/>
  <cols>
    <col min="1" max="1" width="52.85546875" style="9" customWidth="1"/>
    <col min="2" max="3" width="8.28515625" style="9" customWidth="1"/>
    <col min="4" max="4" width="11.28515625" style="9" customWidth="1"/>
    <col min="5" max="6" width="8.28515625" style="9" customWidth="1"/>
    <col min="7" max="7" width="10.5703125" style="9" customWidth="1"/>
    <col min="8" max="9" width="8.28515625" style="9" customWidth="1"/>
    <col min="10" max="10" width="10.7109375" style="9" customWidth="1"/>
    <col min="11" max="12" width="8.28515625" style="9" customWidth="1"/>
    <col min="13" max="13" width="11.5703125" style="9" customWidth="1"/>
    <col min="14" max="14" width="14" style="4" bestFit="1" customWidth="1"/>
    <col min="15" max="15" width="4.5703125" style="9" customWidth="1"/>
    <col min="16" max="16" width="116.7109375" style="145" customWidth="1"/>
    <col min="17" max="18" width="8.28515625" style="9" customWidth="1"/>
    <col min="19" max="19" width="12.7109375" style="9" customWidth="1"/>
    <col min="20" max="21" width="8.28515625" style="9" customWidth="1"/>
    <col min="22" max="22" width="12.7109375" style="9" customWidth="1"/>
    <col min="23" max="16384" width="9.140625" style="9"/>
  </cols>
  <sheetData>
    <row r="1" spans="1:22" ht="18" x14ac:dyDescent="0.25">
      <c r="A1" s="219" t="s">
        <v>20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8" t="s">
        <v>3</v>
      </c>
      <c r="O1" s="6"/>
      <c r="P1" s="149"/>
      <c r="Q1" s="6"/>
      <c r="R1" s="6"/>
      <c r="S1" s="6"/>
      <c r="T1" s="6"/>
      <c r="U1" s="6"/>
      <c r="V1" s="6"/>
    </row>
    <row r="2" spans="1:22" ht="15" x14ac:dyDescent="0.2">
      <c r="A2" s="220" t="s">
        <v>74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8" t="s">
        <v>3</v>
      </c>
      <c r="O2" s="7"/>
      <c r="P2" s="151"/>
      <c r="Q2" s="7"/>
      <c r="R2" s="7"/>
      <c r="S2" s="7"/>
      <c r="T2" s="7"/>
      <c r="U2" s="7"/>
      <c r="V2" s="7"/>
    </row>
    <row r="3" spans="1:22" x14ac:dyDescent="0.2">
      <c r="A3" s="221" t="s">
        <v>75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8" t="s">
        <v>3</v>
      </c>
      <c r="O3" s="10"/>
      <c r="P3" s="151"/>
      <c r="Q3" s="10"/>
      <c r="R3" s="10"/>
      <c r="S3" s="10"/>
      <c r="T3" s="10"/>
      <c r="U3" s="10"/>
      <c r="V3" s="10"/>
    </row>
    <row r="4" spans="1:22" x14ac:dyDescent="0.2">
      <c r="A4" s="230" t="s">
        <v>1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8" t="s">
        <v>3</v>
      </c>
      <c r="O4" s="8"/>
      <c r="P4" s="151"/>
      <c r="Q4" s="8"/>
      <c r="R4" s="8"/>
      <c r="S4" s="8"/>
      <c r="T4" s="8"/>
      <c r="U4" s="8"/>
      <c r="V4" s="8"/>
    </row>
    <row r="5" spans="1:22" ht="15" x14ac:dyDescent="0.25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8" t="s">
        <v>3</v>
      </c>
      <c r="O5" s="8"/>
      <c r="P5" s="153"/>
      <c r="Q5" s="8"/>
      <c r="R5" s="8"/>
      <c r="S5" s="8"/>
      <c r="T5" s="8"/>
      <c r="U5" s="8"/>
      <c r="V5" s="8"/>
    </row>
    <row r="6" spans="1:22" ht="15" thickBot="1" x14ac:dyDescent="0.25">
      <c r="A6" s="230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8" t="s">
        <v>3</v>
      </c>
      <c r="O6" s="8"/>
      <c r="P6" s="24"/>
      <c r="Q6" s="8"/>
      <c r="R6" s="8"/>
      <c r="S6" s="8"/>
      <c r="T6" s="8"/>
      <c r="U6" s="8"/>
      <c r="V6" s="8"/>
    </row>
    <row r="7" spans="1:22" ht="15" customHeight="1" x14ac:dyDescent="0.25">
      <c r="A7" s="226" t="s">
        <v>66</v>
      </c>
      <c r="B7" s="228" t="s">
        <v>106</v>
      </c>
      <c r="C7" s="228"/>
      <c r="D7" s="228"/>
      <c r="E7" s="228" t="s">
        <v>107</v>
      </c>
      <c r="F7" s="228"/>
      <c r="G7" s="228"/>
      <c r="H7" s="228" t="s">
        <v>111</v>
      </c>
      <c r="I7" s="228"/>
      <c r="J7" s="228"/>
      <c r="K7" s="228" t="s">
        <v>21</v>
      </c>
      <c r="L7" s="228"/>
      <c r="M7" s="229"/>
      <c r="N7" s="28" t="s">
        <v>3</v>
      </c>
      <c r="P7" s="169"/>
    </row>
    <row r="8" spans="1:22" ht="28.5" x14ac:dyDescent="0.2">
      <c r="A8" s="227"/>
      <c r="B8" s="11" t="s">
        <v>22</v>
      </c>
      <c r="C8" s="14" t="s">
        <v>23</v>
      </c>
      <c r="D8" s="11" t="s">
        <v>2</v>
      </c>
      <c r="E8" s="11" t="s">
        <v>22</v>
      </c>
      <c r="F8" s="11" t="s">
        <v>23</v>
      </c>
      <c r="G8" s="11" t="s">
        <v>2</v>
      </c>
      <c r="H8" s="11" t="s">
        <v>22</v>
      </c>
      <c r="I8" s="11" t="s">
        <v>23</v>
      </c>
      <c r="J8" s="11" t="s">
        <v>2</v>
      </c>
      <c r="K8" s="11" t="s">
        <v>22</v>
      </c>
      <c r="L8" s="11" t="s">
        <v>23</v>
      </c>
      <c r="M8" s="12" t="s">
        <v>2</v>
      </c>
      <c r="N8" s="28" t="s">
        <v>3</v>
      </c>
      <c r="P8" s="179"/>
    </row>
    <row r="9" spans="1:22" ht="15" x14ac:dyDescent="0.25">
      <c r="A9" s="131" t="s">
        <v>99</v>
      </c>
      <c r="B9" s="63">
        <v>0</v>
      </c>
      <c r="C9" s="63">
        <v>0</v>
      </c>
      <c r="D9" s="129">
        <v>31695.017</v>
      </c>
      <c r="E9" s="63">
        <v>0</v>
      </c>
      <c r="F9" s="63">
        <v>0</v>
      </c>
      <c r="G9" s="129">
        <v>40225</v>
      </c>
      <c r="H9" s="63">
        <v>0</v>
      </c>
      <c r="I9" s="63">
        <v>0</v>
      </c>
      <c r="J9" s="129">
        <v>36198</v>
      </c>
      <c r="K9" s="63">
        <f>H9-E9</f>
        <v>0</v>
      </c>
      <c r="L9" s="63">
        <f t="shared" ref="L9:M9" si="0">I9-F9</f>
        <v>0</v>
      </c>
      <c r="M9" s="64">
        <f t="shared" si="0"/>
        <v>-4027</v>
      </c>
      <c r="N9" s="28" t="s">
        <v>3</v>
      </c>
      <c r="P9" s="169"/>
    </row>
    <row r="10" spans="1:22" x14ac:dyDescent="0.2">
      <c r="A10" s="132" t="s">
        <v>100</v>
      </c>
      <c r="B10" s="17">
        <v>0</v>
      </c>
      <c r="C10" s="17">
        <v>0</v>
      </c>
      <c r="D10" s="133">
        <v>14782.418</v>
      </c>
      <c r="E10" s="17">
        <v>0</v>
      </c>
      <c r="F10" s="17">
        <v>0</v>
      </c>
      <c r="G10" s="133">
        <v>20022</v>
      </c>
      <c r="H10" s="17">
        <v>0</v>
      </c>
      <c r="I10" s="17">
        <v>0</v>
      </c>
      <c r="J10" s="133">
        <v>16609</v>
      </c>
      <c r="K10" s="17">
        <f t="shared" ref="K10:K11" si="1">H10-E10</f>
        <v>0</v>
      </c>
      <c r="L10" s="17">
        <f t="shared" ref="L10:L11" si="2">I10-F10</f>
        <v>0</v>
      </c>
      <c r="M10" s="65">
        <f t="shared" ref="M10:M11" si="3">J10-G10</f>
        <v>-3413</v>
      </c>
      <c r="N10" s="28" t="s">
        <v>3</v>
      </c>
      <c r="P10" s="154"/>
    </row>
    <row r="11" spans="1:22" x14ac:dyDescent="0.2">
      <c r="A11" s="132" t="s">
        <v>101</v>
      </c>
      <c r="B11" s="17">
        <v>0</v>
      </c>
      <c r="C11" s="17">
        <v>0</v>
      </c>
      <c r="D11" s="133">
        <f>1143.945+1.08</f>
        <v>1145.0249999999999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f t="shared" si="1"/>
        <v>0</v>
      </c>
      <c r="L11" s="17">
        <f t="shared" si="2"/>
        <v>0</v>
      </c>
      <c r="M11" s="65">
        <f t="shared" si="3"/>
        <v>0</v>
      </c>
      <c r="N11" s="28" t="s">
        <v>3</v>
      </c>
    </row>
    <row r="12" spans="1:22" ht="15" x14ac:dyDescent="0.25">
      <c r="A12" s="13" t="s">
        <v>63</v>
      </c>
      <c r="B12" s="197">
        <v>123</v>
      </c>
      <c r="C12" s="197">
        <v>94</v>
      </c>
      <c r="D12" s="197">
        <f>SUM(D9:D11)</f>
        <v>47622.46</v>
      </c>
      <c r="E12" s="197">
        <v>123</v>
      </c>
      <c r="F12" s="197">
        <v>95</v>
      </c>
      <c r="G12" s="197">
        <f>SUM(G9:G11)</f>
        <v>60247</v>
      </c>
      <c r="H12" s="197">
        <v>123</v>
      </c>
      <c r="I12" s="197">
        <v>102</v>
      </c>
      <c r="J12" s="197">
        <f>SUM(J9:J11)</f>
        <v>52807</v>
      </c>
      <c r="K12" s="197">
        <f>SUM(K9:K11)</f>
        <v>0</v>
      </c>
      <c r="L12" s="197">
        <f>+I12-F12</f>
        <v>7</v>
      </c>
      <c r="M12" s="198">
        <f>SUM(M9:M11)</f>
        <v>-7440</v>
      </c>
      <c r="N12" s="28" t="s">
        <v>3</v>
      </c>
    </row>
    <row r="13" spans="1:22" ht="15" thickBot="1" x14ac:dyDescent="0.25">
      <c r="A13" s="192"/>
      <c r="B13" s="199"/>
      <c r="C13" s="199"/>
      <c r="D13" s="199"/>
      <c r="E13" s="199"/>
      <c r="F13" s="199"/>
      <c r="G13" s="199"/>
      <c r="H13" s="199"/>
      <c r="I13" s="199"/>
      <c r="J13" s="199"/>
      <c r="K13" s="200"/>
      <c r="L13" s="200"/>
      <c r="M13" s="201"/>
      <c r="N13" s="28" t="s">
        <v>3</v>
      </c>
    </row>
    <row r="14" spans="1:22" ht="18" customHeight="1" x14ac:dyDescent="0.2">
      <c r="A14" s="226" t="s">
        <v>59</v>
      </c>
      <c r="B14" s="243" t="s">
        <v>106</v>
      </c>
      <c r="C14" s="243"/>
      <c r="D14" s="243"/>
      <c r="E14" s="243" t="s">
        <v>107</v>
      </c>
      <c r="F14" s="243"/>
      <c r="G14" s="243"/>
      <c r="H14" s="243" t="s">
        <v>111</v>
      </c>
      <c r="I14" s="243"/>
      <c r="J14" s="243"/>
      <c r="K14" s="243" t="s">
        <v>21</v>
      </c>
      <c r="L14" s="243"/>
      <c r="M14" s="244"/>
      <c r="N14" s="28" t="s">
        <v>3</v>
      </c>
    </row>
    <row r="15" spans="1:22" ht="28.5" x14ac:dyDescent="0.25">
      <c r="A15" s="227"/>
      <c r="B15" s="202" t="s">
        <v>22</v>
      </c>
      <c r="C15" s="203" t="s">
        <v>23</v>
      </c>
      <c r="D15" s="202" t="s">
        <v>2</v>
      </c>
      <c r="E15" s="202" t="s">
        <v>22</v>
      </c>
      <c r="F15" s="202" t="s">
        <v>23</v>
      </c>
      <c r="G15" s="202" t="s">
        <v>2</v>
      </c>
      <c r="H15" s="202" t="s">
        <v>22</v>
      </c>
      <c r="I15" s="202" t="s">
        <v>23</v>
      </c>
      <c r="J15" s="202" t="s">
        <v>2</v>
      </c>
      <c r="K15" s="202" t="s">
        <v>22</v>
      </c>
      <c r="L15" s="202" t="s">
        <v>23</v>
      </c>
      <c r="M15" s="204" t="s">
        <v>2</v>
      </c>
      <c r="N15" s="28" t="s">
        <v>3</v>
      </c>
      <c r="P15" s="180"/>
    </row>
    <row r="16" spans="1:22" ht="15" x14ac:dyDescent="0.25">
      <c r="A16" s="131" t="s">
        <v>74</v>
      </c>
      <c r="B16" s="205">
        <v>123</v>
      </c>
      <c r="C16" s="205">
        <v>94</v>
      </c>
      <c r="D16" s="205">
        <v>77779</v>
      </c>
      <c r="E16" s="205">
        <v>123</v>
      </c>
      <c r="F16" s="205">
        <v>95</v>
      </c>
      <c r="G16" s="205">
        <v>58578</v>
      </c>
      <c r="H16" s="205">
        <v>123</v>
      </c>
      <c r="I16" s="205">
        <v>102</v>
      </c>
      <c r="J16" s="205">
        <v>49603</v>
      </c>
      <c r="K16" s="205">
        <f>+H16-E16</f>
        <v>0</v>
      </c>
      <c r="L16" s="205">
        <f>+I16-F16</f>
        <v>7</v>
      </c>
      <c r="M16" s="206">
        <f>+J16-G16</f>
        <v>-8975</v>
      </c>
      <c r="N16" s="28" t="s">
        <v>3</v>
      </c>
      <c r="P16" s="169"/>
    </row>
    <row r="17" spans="1:16" ht="15.75" thickBot="1" x14ac:dyDescent="0.3">
      <c r="A17" s="193" t="s">
        <v>63</v>
      </c>
      <c r="B17" s="207">
        <f t="shared" ref="B17:M17" si="4">SUM(B16:B16)</f>
        <v>123</v>
      </c>
      <c r="C17" s="207">
        <f>+C16</f>
        <v>94</v>
      </c>
      <c r="D17" s="207">
        <f t="shared" si="4"/>
        <v>77779</v>
      </c>
      <c r="E17" s="207">
        <f t="shared" si="4"/>
        <v>123</v>
      </c>
      <c r="F17" s="207">
        <f>+F16</f>
        <v>95</v>
      </c>
      <c r="G17" s="207">
        <f t="shared" si="4"/>
        <v>58578</v>
      </c>
      <c r="H17" s="207">
        <f t="shared" si="4"/>
        <v>123</v>
      </c>
      <c r="I17" s="207">
        <f>+I16</f>
        <v>102</v>
      </c>
      <c r="J17" s="207">
        <f t="shared" si="4"/>
        <v>49603</v>
      </c>
      <c r="K17" s="207">
        <f t="shared" si="4"/>
        <v>0</v>
      </c>
      <c r="L17" s="207">
        <f t="shared" si="4"/>
        <v>7</v>
      </c>
      <c r="M17" s="208">
        <f t="shared" si="4"/>
        <v>-8975</v>
      </c>
      <c r="N17" s="28" t="s">
        <v>3</v>
      </c>
      <c r="P17" s="169"/>
    </row>
    <row r="18" spans="1:16" ht="15" x14ac:dyDescent="0.25">
      <c r="A18" s="177" t="s">
        <v>117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28" t="s">
        <v>3</v>
      </c>
      <c r="P18" s="169"/>
    </row>
    <row r="19" spans="1:16" ht="15" x14ac:dyDescent="0.25">
      <c r="A19" s="9" t="s">
        <v>118</v>
      </c>
      <c r="B19" s="178"/>
      <c r="C19" s="178"/>
      <c r="D19" s="178"/>
      <c r="E19" s="178"/>
      <c r="F19" s="178"/>
      <c r="G19" s="178"/>
      <c r="N19" s="28" t="s">
        <v>4</v>
      </c>
    </row>
  </sheetData>
  <mergeCells count="16">
    <mergeCell ref="A6:M6"/>
    <mergeCell ref="A1:M1"/>
    <mergeCell ref="A2:M2"/>
    <mergeCell ref="A3:M3"/>
    <mergeCell ref="A4:M4"/>
    <mergeCell ref="A5:M5"/>
    <mergeCell ref="A7:A8"/>
    <mergeCell ref="B7:D7"/>
    <mergeCell ref="E7:G7"/>
    <mergeCell ref="H7:J7"/>
    <mergeCell ref="K7:M7"/>
    <mergeCell ref="A14:A15"/>
    <mergeCell ref="B14:D14"/>
    <mergeCell ref="E14:G14"/>
    <mergeCell ref="H14:J14"/>
    <mergeCell ref="K14:M14"/>
  </mergeCells>
  <printOptions horizontalCentered="1"/>
  <pageMargins left="0.7" right="0.7" top="0.75" bottom="0.75" header="0.3" footer="0.3"/>
  <pageSetup scale="74" fitToHeight="0" orientation="landscape" r:id="rId1"/>
  <headerFooter>
    <oddHeader>&amp;L&amp;"Arial,Bold"&amp;12H. Summary of Reimbursable Resources</oddHeader>
    <oddFooter>&amp;C&amp;"Arial,Regular"Exhibit H - Summary of Reimbursable Resources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view="pageBreakPreview" zoomScaleNormal="100" zoomScaleSheetLayoutView="100" workbookViewId="0">
      <selection activeCell="D17" sqref="D17"/>
    </sheetView>
  </sheetViews>
  <sheetFormatPr defaultColWidth="9.140625" defaultRowHeight="14.25" x14ac:dyDescent="0.2"/>
  <cols>
    <col min="1" max="1" width="56.28515625" style="9" customWidth="1"/>
    <col min="2" max="4" width="13.7109375" style="9" customWidth="1"/>
    <col min="5" max="5" width="15" style="9" customWidth="1"/>
    <col min="6" max="6" width="14" style="4" bestFit="1" customWidth="1"/>
    <col min="7" max="7" width="4.5703125" style="145" customWidth="1"/>
    <col min="8" max="8" width="122.85546875" style="145" customWidth="1"/>
    <col min="9" max="10" width="8.28515625" style="145" customWidth="1"/>
    <col min="11" max="11" width="12.7109375" style="9" customWidth="1"/>
    <col min="12" max="13" width="8.28515625" style="9" customWidth="1"/>
    <col min="14" max="14" width="12.7109375" style="9" customWidth="1"/>
    <col min="15" max="16384" width="9.140625" style="9"/>
  </cols>
  <sheetData>
    <row r="1" spans="1:14" ht="18" x14ac:dyDescent="0.25">
      <c r="A1" s="247" t="s">
        <v>24</v>
      </c>
      <c r="B1" s="247"/>
      <c r="C1" s="247"/>
      <c r="D1" s="247"/>
      <c r="E1" s="247"/>
      <c r="F1" s="28" t="s">
        <v>3</v>
      </c>
      <c r="G1" s="148"/>
      <c r="H1" s="149"/>
      <c r="I1" s="148"/>
      <c r="J1" s="148"/>
      <c r="K1" s="6"/>
      <c r="L1" s="6"/>
      <c r="M1" s="6"/>
      <c r="N1" s="6"/>
    </row>
    <row r="2" spans="1:14" ht="15" customHeight="1" x14ac:dyDescent="0.2">
      <c r="A2" s="220" t="s">
        <v>74</v>
      </c>
      <c r="B2" s="220"/>
      <c r="C2" s="220"/>
      <c r="D2" s="220"/>
      <c r="E2" s="220"/>
      <c r="F2" s="28" t="s">
        <v>3</v>
      </c>
      <c r="G2" s="150"/>
      <c r="H2" s="151"/>
      <c r="I2" s="150"/>
      <c r="J2" s="150"/>
      <c r="K2" s="7"/>
      <c r="L2" s="7"/>
      <c r="M2" s="7"/>
      <c r="N2" s="7"/>
    </row>
    <row r="3" spans="1:14" ht="14.25" customHeight="1" x14ac:dyDescent="0.2">
      <c r="A3" s="221" t="s">
        <v>75</v>
      </c>
      <c r="B3" s="221"/>
      <c r="C3" s="221"/>
      <c r="D3" s="221"/>
      <c r="E3" s="221"/>
      <c r="F3" s="28" t="s">
        <v>3</v>
      </c>
      <c r="G3" s="152"/>
      <c r="H3" s="151"/>
      <c r="I3" s="152"/>
      <c r="J3" s="152"/>
      <c r="K3" s="10"/>
      <c r="L3" s="10"/>
      <c r="M3" s="10"/>
      <c r="N3" s="10"/>
    </row>
    <row r="4" spans="1:14" ht="14.25" customHeight="1" x14ac:dyDescent="0.2">
      <c r="A4" s="242" t="s">
        <v>1</v>
      </c>
      <c r="B4" s="242"/>
      <c r="C4" s="242"/>
      <c r="D4" s="242"/>
      <c r="E4" s="242"/>
      <c r="F4" s="28" t="s">
        <v>3</v>
      </c>
      <c r="G4" s="24"/>
      <c r="H4" s="151"/>
      <c r="I4" s="24"/>
      <c r="J4" s="24"/>
      <c r="K4" s="8"/>
      <c r="L4" s="8"/>
      <c r="M4" s="8"/>
      <c r="N4" s="8"/>
    </row>
    <row r="5" spans="1:14" ht="15" x14ac:dyDescent="0.25">
      <c r="A5" s="242"/>
      <c r="B5" s="242"/>
      <c r="C5" s="242"/>
      <c r="D5" s="242"/>
      <c r="E5" s="242"/>
      <c r="F5" s="28" t="s">
        <v>3</v>
      </c>
      <c r="G5" s="24"/>
      <c r="H5" s="153"/>
      <c r="I5" s="24"/>
      <c r="J5" s="24"/>
      <c r="K5" s="8"/>
      <c r="L5" s="8"/>
      <c r="M5" s="8"/>
      <c r="N5" s="8"/>
    </row>
    <row r="6" spans="1:14" ht="15" customHeight="1" thickBot="1" x14ac:dyDescent="0.25">
      <c r="A6" s="242"/>
      <c r="B6" s="242"/>
      <c r="C6" s="242"/>
      <c r="D6" s="242"/>
      <c r="E6" s="242"/>
      <c r="F6" s="28" t="s">
        <v>3</v>
      </c>
      <c r="G6" s="24"/>
      <c r="H6" s="24"/>
      <c r="I6" s="24"/>
      <c r="J6" s="24"/>
      <c r="K6" s="8"/>
      <c r="L6" s="8"/>
      <c r="M6" s="8"/>
      <c r="N6" s="8"/>
    </row>
    <row r="7" spans="1:14" s="16" customFormat="1" ht="48" customHeight="1" x14ac:dyDescent="0.2">
      <c r="A7" s="233" t="s">
        <v>26</v>
      </c>
      <c r="B7" s="191" t="s">
        <v>106</v>
      </c>
      <c r="C7" s="191" t="s">
        <v>107</v>
      </c>
      <c r="D7" s="245" t="s">
        <v>111</v>
      </c>
      <c r="E7" s="246"/>
      <c r="F7" s="28" t="s">
        <v>3</v>
      </c>
      <c r="G7" s="154"/>
      <c r="H7" s="154"/>
      <c r="I7" s="154"/>
      <c r="J7" s="154"/>
    </row>
    <row r="8" spans="1:14" s="16" customFormat="1" ht="28.5" x14ac:dyDescent="0.2">
      <c r="A8" s="235"/>
      <c r="B8" s="162" t="s">
        <v>22</v>
      </c>
      <c r="C8" s="162" t="s">
        <v>22</v>
      </c>
      <c r="D8" s="162" t="s">
        <v>25</v>
      </c>
      <c r="E8" s="163" t="s">
        <v>32</v>
      </c>
      <c r="F8" s="28" t="s">
        <v>3</v>
      </c>
      <c r="G8" s="154"/>
      <c r="H8" s="154"/>
      <c r="I8" s="154"/>
      <c r="J8" s="154"/>
    </row>
    <row r="9" spans="1:14" x14ac:dyDescent="0.2">
      <c r="A9" s="30" t="s">
        <v>27</v>
      </c>
      <c r="B9" s="84">
        <v>23</v>
      </c>
      <c r="C9" s="84">
        <v>19</v>
      </c>
      <c r="D9" s="17">
        <v>0</v>
      </c>
      <c r="E9" s="83">
        <v>19</v>
      </c>
      <c r="F9" s="28" t="s">
        <v>3</v>
      </c>
    </row>
    <row r="10" spans="1:14" x14ac:dyDescent="0.2">
      <c r="A10" s="30" t="s">
        <v>28</v>
      </c>
      <c r="B10" s="84">
        <v>10</v>
      </c>
      <c r="C10" s="84">
        <v>10</v>
      </c>
      <c r="D10" s="17">
        <v>0</v>
      </c>
      <c r="E10" s="83">
        <v>10</v>
      </c>
      <c r="F10" s="28" t="s">
        <v>3</v>
      </c>
    </row>
    <row r="11" spans="1:14" x14ac:dyDescent="0.2">
      <c r="A11" s="30" t="s">
        <v>96</v>
      </c>
      <c r="B11" s="84">
        <v>4</v>
      </c>
      <c r="C11" s="84">
        <v>6</v>
      </c>
      <c r="D11" s="17">
        <v>0</v>
      </c>
      <c r="E11" s="83">
        <v>6</v>
      </c>
      <c r="F11" s="28" t="s">
        <v>3</v>
      </c>
    </row>
    <row r="12" spans="1:14" x14ac:dyDescent="0.2">
      <c r="A12" s="30" t="s">
        <v>29</v>
      </c>
      <c r="B12" s="84">
        <v>1</v>
      </c>
      <c r="C12" s="84">
        <v>1</v>
      </c>
      <c r="D12" s="17">
        <v>0</v>
      </c>
      <c r="E12" s="83">
        <v>1</v>
      </c>
      <c r="F12" s="28" t="s">
        <v>3</v>
      </c>
    </row>
    <row r="13" spans="1:14" x14ac:dyDescent="0.2">
      <c r="A13" s="30" t="s">
        <v>30</v>
      </c>
      <c r="B13" s="84">
        <v>5</v>
      </c>
      <c r="C13" s="84">
        <v>5</v>
      </c>
      <c r="D13" s="17">
        <v>0</v>
      </c>
      <c r="E13" s="83">
        <v>5</v>
      </c>
      <c r="F13" s="28" t="s">
        <v>3</v>
      </c>
    </row>
    <row r="14" spans="1:14" x14ac:dyDescent="0.2">
      <c r="A14" s="194" t="s">
        <v>119</v>
      </c>
      <c r="B14" s="84">
        <v>20</v>
      </c>
      <c r="C14" s="84">
        <v>28</v>
      </c>
      <c r="D14" s="17">
        <v>0</v>
      </c>
      <c r="E14" s="83">
        <v>28</v>
      </c>
      <c r="F14" s="28" t="s">
        <v>3</v>
      </c>
    </row>
    <row r="15" spans="1:14" x14ac:dyDescent="0.2">
      <c r="A15" s="30" t="s">
        <v>97</v>
      </c>
      <c r="B15" s="84">
        <v>2</v>
      </c>
      <c r="C15" s="84">
        <v>2</v>
      </c>
      <c r="D15" s="17">
        <v>0</v>
      </c>
      <c r="E15" s="83">
        <v>2</v>
      </c>
      <c r="F15" s="28" t="s">
        <v>3</v>
      </c>
    </row>
    <row r="16" spans="1:14" x14ac:dyDescent="0.2">
      <c r="A16" s="30" t="s">
        <v>98</v>
      </c>
      <c r="B16" s="84">
        <v>51</v>
      </c>
      <c r="C16" s="84">
        <v>45</v>
      </c>
      <c r="D16" s="17">
        <v>0</v>
      </c>
      <c r="E16" s="83">
        <v>45</v>
      </c>
      <c r="F16" s="28" t="s">
        <v>3</v>
      </c>
    </row>
    <row r="17" spans="1:6" x14ac:dyDescent="0.2">
      <c r="A17" s="30" t="s">
        <v>31</v>
      </c>
      <c r="B17" s="84">
        <v>7</v>
      </c>
      <c r="C17" s="84">
        <v>7</v>
      </c>
      <c r="D17" s="17">
        <v>0</v>
      </c>
      <c r="E17" s="83">
        <v>7</v>
      </c>
      <c r="F17" s="28" t="s">
        <v>3</v>
      </c>
    </row>
    <row r="18" spans="1:6" ht="13.9" x14ac:dyDescent="0.25">
      <c r="A18" s="31" t="s">
        <v>5</v>
      </c>
      <c r="B18" s="66">
        <f t="shared" ref="B18:E18" si="0">SUM(B9:B17)</f>
        <v>123</v>
      </c>
      <c r="C18" s="66">
        <f t="shared" si="0"/>
        <v>123</v>
      </c>
      <c r="D18" s="66">
        <f t="shared" si="0"/>
        <v>0</v>
      </c>
      <c r="E18" s="67">
        <f t="shared" si="0"/>
        <v>123</v>
      </c>
      <c r="F18" s="28" t="s">
        <v>4</v>
      </c>
    </row>
    <row r="24" spans="1:6" ht="17.45" x14ac:dyDescent="0.3">
      <c r="A24" s="187"/>
    </row>
    <row r="25" spans="1:6" ht="15" x14ac:dyDescent="0.25">
      <c r="A25" s="188"/>
    </row>
    <row r="26" spans="1:6" ht="13.9" x14ac:dyDescent="0.25">
      <c r="A26" s="189"/>
    </row>
    <row r="27" spans="1:6" ht="13.9" x14ac:dyDescent="0.25">
      <c r="A27" s="190"/>
    </row>
    <row r="28" spans="1:6" ht="13.9" x14ac:dyDescent="0.25">
      <c r="A28" s="190"/>
    </row>
    <row r="29" spans="1:6" ht="13.9" x14ac:dyDescent="0.25">
      <c r="A29" s="190"/>
    </row>
  </sheetData>
  <mergeCells count="8">
    <mergeCell ref="A6:E6"/>
    <mergeCell ref="D7:E7"/>
    <mergeCell ref="A7:A8"/>
    <mergeCell ref="A1:E1"/>
    <mergeCell ref="A2:E2"/>
    <mergeCell ref="A3:E3"/>
    <mergeCell ref="A4:E4"/>
    <mergeCell ref="A5:E5"/>
  </mergeCells>
  <printOptions horizontalCentered="1"/>
  <pageMargins left="0.7" right="0.7" top="0.75" bottom="0.75" header="0.3" footer="0.3"/>
  <pageSetup fitToHeight="0" orientation="landscape" r:id="rId1"/>
  <headerFooter>
    <oddHeader>&amp;L&amp;"Arial,Bold"&amp;12I. Detail of Permanent Positions by Category</oddHeader>
    <oddFooter>&amp;C&amp;"Arial,Regular"Exhibit I - Details of Permanent Positions by Category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view="pageBreakPreview" zoomScale="90" zoomScaleNormal="100" zoomScaleSheetLayoutView="90" workbookViewId="0">
      <selection activeCell="L7" sqref="L7"/>
    </sheetView>
  </sheetViews>
  <sheetFormatPr defaultColWidth="9.140625" defaultRowHeight="14.25" x14ac:dyDescent="0.2"/>
  <cols>
    <col min="1" max="1" width="72.85546875" style="9" customWidth="1"/>
    <col min="2" max="2" width="8.28515625" style="9" customWidth="1"/>
    <col min="3" max="3" width="12.7109375" style="9" customWidth="1"/>
    <col min="4" max="4" width="8.28515625" style="9" customWidth="1"/>
    <col min="5" max="5" width="12.7109375" style="9" customWidth="1"/>
    <col min="6" max="6" width="8.28515625" style="9" customWidth="1"/>
    <col min="7" max="7" width="12.7109375" style="9" customWidth="1"/>
    <col min="8" max="8" width="8.28515625" style="9" customWidth="1"/>
    <col min="9" max="9" width="12.7109375" style="9" customWidth="1"/>
    <col min="10" max="10" width="14" style="4" bestFit="1" customWidth="1"/>
    <col min="11" max="11" width="4.5703125" style="9" customWidth="1"/>
    <col min="12" max="12" width="116.7109375" style="26" customWidth="1"/>
    <col min="13" max="14" width="8.28515625" style="9" customWidth="1"/>
    <col min="15" max="15" width="12.7109375" style="9" customWidth="1"/>
    <col min="16" max="17" width="8.28515625" style="9" customWidth="1"/>
    <col min="18" max="18" width="12.7109375" style="9" customWidth="1"/>
    <col min="19" max="16384" width="9.140625" style="9"/>
  </cols>
  <sheetData>
    <row r="1" spans="1:18" ht="18" x14ac:dyDescent="0.25">
      <c r="A1" s="219" t="s">
        <v>33</v>
      </c>
      <c r="B1" s="219"/>
      <c r="C1" s="219"/>
      <c r="D1" s="219"/>
      <c r="E1" s="219"/>
      <c r="F1" s="219"/>
      <c r="G1" s="219"/>
      <c r="H1" s="219"/>
      <c r="I1" s="219"/>
      <c r="J1" s="28" t="s">
        <v>3</v>
      </c>
      <c r="K1" s="6"/>
      <c r="L1" s="54"/>
      <c r="M1" s="6"/>
      <c r="N1" s="6"/>
      <c r="O1" s="6"/>
      <c r="P1" s="6"/>
      <c r="Q1" s="6"/>
      <c r="R1" s="6"/>
    </row>
    <row r="2" spans="1:18" ht="15" x14ac:dyDescent="0.2">
      <c r="A2" s="220" t="s">
        <v>74</v>
      </c>
      <c r="B2" s="220"/>
      <c r="C2" s="220"/>
      <c r="D2" s="220"/>
      <c r="E2" s="220"/>
      <c r="F2" s="220"/>
      <c r="G2" s="220"/>
      <c r="H2" s="220"/>
      <c r="I2" s="220"/>
      <c r="J2" s="28" t="s">
        <v>3</v>
      </c>
      <c r="K2" s="7"/>
      <c r="L2" s="55"/>
      <c r="M2" s="7"/>
      <c r="N2" s="7"/>
      <c r="O2" s="7"/>
      <c r="P2" s="7"/>
      <c r="Q2" s="7"/>
      <c r="R2" s="7"/>
    </row>
    <row r="3" spans="1:18" x14ac:dyDescent="0.2">
      <c r="A3" s="221" t="s">
        <v>75</v>
      </c>
      <c r="B3" s="231"/>
      <c r="C3" s="231"/>
      <c r="D3" s="231"/>
      <c r="E3" s="231"/>
      <c r="F3" s="231"/>
      <c r="G3" s="231"/>
      <c r="H3" s="231"/>
      <c r="I3" s="231"/>
      <c r="J3" s="28" t="s">
        <v>3</v>
      </c>
      <c r="K3" s="10"/>
      <c r="L3" s="55"/>
      <c r="M3" s="10"/>
      <c r="N3" s="10"/>
      <c r="O3" s="10"/>
      <c r="P3" s="10"/>
      <c r="Q3" s="10"/>
      <c r="R3" s="10"/>
    </row>
    <row r="4" spans="1:18" x14ac:dyDescent="0.2">
      <c r="A4" s="230" t="s">
        <v>1</v>
      </c>
      <c r="B4" s="230"/>
      <c r="C4" s="230"/>
      <c r="D4" s="230"/>
      <c r="E4" s="230"/>
      <c r="F4" s="230"/>
      <c r="G4" s="230"/>
      <c r="H4" s="230"/>
      <c r="I4" s="230"/>
      <c r="J4" s="28" t="s">
        <v>3</v>
      </c>
      <c r="K4" s="8"/>
      <c r="L4" s="55"/>
      <c r="M4" s="8"/>
      <c r="N4" s="8"/>
      <c r="O4" s="8"/>
      <c r="P4" s="8"/>
      <c r="Q4" s="8"/>
      <c r="R4" s="8"/>
    </row>
    <row r="5" spans="1:18" ht="15.75" thickBot="1" x14ac:dyDescent="0.3">
      <c r="A5" s="230"/>
      <c r="B5" s="230"/>
      <c r="C5" s="230"/>
      <c r="D5" s="230"/>
      <c r="E5" s="230"/>
      <c r="F5" s="230"/>
      <c r="G5" s="230"/>
      <c r="H5" s="230"/>
      <c r="I5" s="230"/>
      <c r="J5" s="28" t="s">
        <v>3</v>
      </c>
      <c r="K5" s="8"/>
      <c r="L5" s="56"/>
      <c r="M5" s="8"/>
      <c r="N5" s="8"/>
      <c r="O5" s="8"/>
      <c r="P5" s="8"/>
      <c r="Q5" s="8"/>
      <c r="R5" s="8"/>
    </row>
    <row r="6" spans="1:18" ht="15" x14ac:dyDescent="0.2">
      <c r="A6" s="226" t="s">
        <v>34</v>
      </c>
      <c r="B6" s="228" t="s">
        <v>104</v>
      </c>
      <c r="C6" s="228"/>
      <c r="D6" s="228" t="s">
        <v>72</v>
      </c>
      <c r="E6" s="228"/>
      <c r="F6" s="228" t="s">
        <v>69</v>
      </c>
      <c r="G6" s="228"/>
      <c r="H6" s="228" t="s">
        <v>21</v>
      </c>
      <c r="I6" s="229"/>
      <c r="J6" s="28" t="s">
        <v>3</v>
      </c>
      <c r="L6" s="27"/>
    </row>
    <row r="7" spans="1:18" ht="28.5" x14ac:dyDescent="0.2">
      <c r="A7" s="227"/>
      <c r="B7" s="29" t="s">
        <v>8</v>
      </c>
      <c r="C7" s="11" t="s">
        <v>2</v>
      </c>
      <c r="D7" s="11" t="s">
        <v>8</v>
      </c>
      <c r="E7" s="11" t="s">
        <v>2</v>
      </c>
      <c r="F7" s="11" t="s">
        <v>8</v>
      </c>
      <c r="G7" s="11" t="s">
        <v>2</v>
      </c>
      <c r="H7" s="11" t="s">
        <v>8</v>
      </c>
      <c r="I7" s="12" t="s">
        <v>2</v>
      </c>
      <c r="J7" s="28" t="s">
        <v>3</v>
      </c>
      <c r="L7" s="39"/>
    </row>
    <row r="8" spans="1:18" x14ac:dyDescent="0.2">
      <c r="A8" s="32" t="s">
        <v>35</v>
      </c>
      <c r="B8" s="63">
        <v>0</v>
      </c>
      <c r="C8" s="129">
        <v>8435.6268500000006</v>
      </c>
      <c r="D8" s="63">
        <v>0</v>
      </c>
      <c r="E8" s="129">
        <v>8703</v>
      </c>
      <c r="F8" s="63">
        <v>0</v>
      </c>
      <c r="G8" s="129">
        <v>8782</v>
      </c>
      <c r="H8" s="63">
        <f>F8-D8</f>
        <v>0</v>
      </c>
      <c r="I8" s="64">
        <f>G8-E8</f>
        <v>79</v>
      </c>
      <c r="J8" s="28" t="s">
        <v>3</v>
      </c>
      <c r="L8" s="27"/>
    </row>
    <row r="9" spans="1:18" x14ac:dyDescent="0.2">
      <c r="A9" s="51" t="s">
        <v>60</v>
      </c>
      <c r="B9" s="17">
        <f>SUM(B10:B11)</f>
        <v>0</v>
      </c>
      <c r="C9" s="17">
        <f t="shared" ref="C9:G9" si="0">SUM(C10:C11)</f>
        <v>750.44</v>
      </c>
      <c r="D9" s="17">
        <f t="shared" si="0"/>
        <v>0</v>
      </c>
      <c r="E9" s="17">
        <f t="shared" si="0"/>
        <v>772</v>
      </c>
      <c r="F9" s="17">
        <f t="shared" si="0"/>
        <v>0</v>
      </c>
      <c r="G9" s="17">
        <f t="shared" si="0"/>
        <v>1040</v>
      </c>
      <c r="H9" s="17">
        <f t="shared" ref="H9:H12" si="1">F9-D9</f>
        <v>0</v>
      </c>
      <c r="I9" s="65">
        <f t="shared" ref="I9:I12" si="2">G9-E9</f>
        <v>268</v>
      </c>
      <c r="J9" s="28" t="s">
        <v>3</v>
      </c>
    </row>
    <row r="10" spans="1:18" x14ac:dyDescent="0.2">
      <c r="A10" s="34" t="s">
        <v>7</v>
      </c>
      <c r="B10" s="74">
        <v>0</v>
      </c>
      <c r="C10" s="74">
        <v>590.40899999999999</v>
      </c>
      <c r="D10" s="74">
        <v>0</v>
      </c>
      <c r="E10" s="74">
        <v>640</v>
      </c>
      <c r="F10" s="74">
        <v>0</v>
      </c>
      <c r="G10" s="74">
        <v>800</v>
      </c>
      <c r="H10" s="74">
        <f t="shared" si="1"/>
        <v>0</v>
      </c>
      <c r="I10" s="75">
        <f t="shared" si="2"/>
        <v>160</v>
      </c>
      <c r="J10" s="28" t="s">
        <v>3</v>
      </c>
    </row>
    <row r="11" spans="1:18" x14ac:dyDescent="0.2">
      <c r="A11" s="34" t="s">
        <v>36</v>
      </c>
      <c r="B11" s="74">
        <v>0</v>
      </c>
      <c r="C11" s="74">
        <v>160.03100000000001</v>
      </c>
      <c r="D11" s="74">
        <v>0</v>
      </c>
      <c r="E11" s="74">
        <v>132</v>
      </c>
      <c r="F11" s="74">
        <v>0</v>
      </c>
      <c r="G11" s="74">
        <v>240</v>
      </c>
      <c r="H11" s="74">
        <f t="shared" si="1"/>
        <v>0</v>
      </c>
      <c r="I11" s="75">
        <f t="shared" si="2"/>
        <v>108</v>
      </c>
      <c r="J11" s="28" t="s">
        <v>3</v>
      </c>
    </row>
    <row r="12" spans="1:18" x14ac:dyDescent="0.2">
      <c r="A12" s="33" t="s">
        <v>37</v>
      </c>
      <c r="B12" s="72">
        <v>0</v>
      </c>
      <c r="C12" s="130">
        <v>2353.5586800000001</v>
      </c>
      <c r="D12" s="72">
        <v>0</v>
      </c>
      <c r="E12" s="130">
        <v>2545</v>
      </c>
      <c r="F12" s="72">
        <v>0</v>
      </c>
      <c r="G12" s="130">
        <v>2641</v>
      </c>
      <c r="H12" s="72">
        <f t="shared" si="1"/>
        <v>0</v>
      </c>
      <c r="I12" s="73">
        <f t="shared" si="2"/>
        <v>96</v>
      </c>
      <c r="J12" s="28" t="s">
        <v>3</v>
      </c>
    </row>
    <row r="13" spans="1:18" ht="15" x14ac:dyDescent="0.25">
      <c r="A13" s="36" t="s">
        <v>5</v>
      </c>
      <c r="B13" s="60">
        <f t="shared" ref="B13:I13" si="3">SUM(B8:B9,B12)</f>
        <v>0</v>
      </c>
      <c r="C13" s="60">
        <f t="shared" si="3"/>
        <v>11539.625530000001</v>
      </c>
      <c r="D13" s="60">
        <f t="shared" si="3"/>
        <v>0</v>
      </c>
      <c r="E13" s="60">
        <f t="shared" si="3"/>
        <v>12020</v>
      </c>
      <c r="F13" s="60">
        <f t="shared" si="3"/>
        <v>0</v>
      </c>
      <c r="G13" s="60">
        <f t="shared" si="3"/>
        <v>12463</v>
      </c>
      <c r="H13" s="60">
        <f t="shared" si="3"/>
        <v>0</v>
      </c>
      <c r="I13" s="62">
        <f t="shared" si="3"/>
        <v>443</v>
      </c>
      <c r="J13" s="28" t="s">
        <v>3</v>
      </c>
    </row>
    <row r="14" spans="1:18" ht="15" x14ac:dyDescent="0.25">
      <c r="A14" s="35" t="s">
        <v>38</v>
      </c>
      <c r="B14" s="17"/>
      <c r="C14" s="17"/>
      <c r="D14" s="17"/>
      <c r="E14" s="17"/>
      <c r="F14" s="17"/>
      <c r="G14" s="17"/>
      <c r="H14" s="17"/>
      <c r="I14" s="65"/>
      <c r="J14" s="28" t="s">
        <v>3</v>
      </c>
    </row>
    <row r="15" spans="1:18" x14ac:dyDescent="0.2">
      <c r="A15" s="33" t="s">
        <v>39</v>
      </c>
      <c r="B15" s="17"/>
      <c r="C15" s="84">
        <v>2224.8470000000002</v>
      </c>
      <c r="D15" s="84"/>
      <c r="E15" s="84">
        <v>2868</v>
      </c>
      <c r="F15" s="84"/>
      <c r="G15" s="84">
        <v>3075</v>
      </c>
      <c r="H15" s="17"/>
      <c r="I15" s="65">
        <f t="shared" ref="I15:I26" si="4">G15-E15</f>
        <v>207</v>
      </c>
      <c r="J15" s="28" t="s">
        <v>3</v>
      </c>
      <c r="L15" s="93"/>
    </row>
    <row r="16" spans="1:18" x14ac:dyDescent="0.2">
      <c r="A16" s="33" t="s">
        <v>40</v>
      </c>
      <c r="B16" s="17"/>
      <c r="C16" s="84">
        <v>671.83576000000005</v>
      </c>
      <c r="D16" s="84"/>
      <c r="E16" s="84">
        <v>1186</v>
      </c>
      <c r="F16" s="84"/>
      <c r="G16" s="84">
        <v>1155</v>
      </c>
      <c r="H16" s="17"/>
      <c r="I16" s="65">
        <f t="shared" si="4"/>
        <v>-31</v>
      </c>
      <c r="J16" s="28" t="s">
        <v>3</v>
      </c>
    </row>
    <row r="17" spans="1:12" x14ac:dyDescent="0.2">
      <c r="A17" s="51" t="s">
        <v>61</v>
      </c>
      <c r="B17" s="17"/>
      <c r="C17" s="84">
        <v>13.231999999999999</v>
      </c>
      <c r="D17" s="84"/>
      <c r="E17" s="84">
        <v>11</v>
      </c>
      <c r="F17" s="84"/>
      <c r="G17" s="84">
        <v>0</v>
      </c>
      <c r="H17" s="17"/>
      <c r="I17" s="65">
        <f t="shared" si="4"/>
        <v>-11</v>
      </c>
      <c r="J17" s="28" t="s">
        <v>3</v>
      </c>
    </row>
    <row r="18" spans="1:12" x14ac:dyDescent="0.2">
      <c r="A18" s="134" t="s">
        <v>41</v>
      </c>
      <c r="B18" s="135"/>
      <c r="C18" s="136">
        <v>841.10792000000004</v>
      </c>
      <c r="D18" s="136"/>
      <c r="E18" s="84">
        <v>843</v>
      </c>
      <c r="F18" s="84"/>
      <c r="G18" s="84">
        <v>862</v>
      </c>
      <c r="H18" s="17"/>
      <c r="I18" s="65">
        <f t="shared" si="4"/>
        <v>19</v>
      </c>
      <c r="J18" s="28" t="s">
        <v>3</v>
      </c>
    </row>
    <row r="19" spans="1:12" x14ac:dyDescent="0.2">
      <c r="A19" s="134" t="s">
        <v>42</v>
      </c>
      <c r="B19" s="135"/>
      <c r="C19" s="136">
        <v>311.62630999999999</v>
      </c>
      <c r="D19" s="136"/>
      <c r="E19" s="84">
        <v>481</v>
      </c>
      <c r="F19" s="84"/>
      <c r="G19" s="84">
        <v>524</v>
      </c>
      <c r="H19" s="17"/>
      <c r="I19" s="65">
        <f t="shared" si="4"/>
        <v>43</v>
      </c>
      <c r="J19" s="28" t="s">
        <v>3</v>
      </c>
    </row>
    <row r="20" spans="1:12" x14ac:dyDescent="0.2">
      <c r="A20" s="134" t="s">
        <v>43</v>
      </c>
      <c r="B20" s="135"/>
      <c r="C20" s="136">
        <v>154.23258999999999</v>
      </c>
      <c r="D20" s="136"/>
      <c r="E20" s="84">
        <v>1328</v>
      </c>
      <c r="F20" s="84"/>
      <c r="G20" s="84">
        <v>403</v>
      </c>
      <c r="H20" s="17"/>
      <c r="I20" s="65">
        <f t="shared" si="4"/>
        <v>-925</v>
      </c>
      <c r="J20" s="28" t="s">
        <v>3</v>
      </c>
    </row>
    <row r="21" spans="1:12" x14ac:dyDescent="0.2">
      <c r="A21" s="134" t="s">
        <v>44</v>
      </c>
      <c r="B21" s="135"/>
      <c r="C21" s="136">
        <f>9126.03942+666.71649</f>
        <v>9792.7559099999999</v>
      </c>
      <c r="D21" s="136"/>
      <c r="E21" s="84">
        <v>10584</v>
      </c>
      <c r="F21" s="84"/>
      <c r="G21" s="84">
        <v>9445</v>
      </c>
      <c r="H21" s="17"/>
      <c r="I21" s="65">
        <f t="shared" si="4"/>
        <v>-1139</v>
      </c>
      <c r="J21" s="28" t="s">
        <v>3</v>
      </c>
    </row>
    <row r="22" spans="1:12" ht="13.9" x14ac:dyDescent="0.25">
      <c r="A22" s="134" t="s">
        <v>45</v>
      </c>
      <c r="B22" s="135"/>
      <c r="C22" s="136">
        <v>249.11799999999999</v>
      </c>
      <c r="D22" s="136"/>
      <c r="E22" s="84">
        <v>388</v>
      </c>
      <c r="F22" s="84"/>
      <c r="G22" s="84">
        <v>304</v>
      </c>
      <c r="H22" s="17"/>
      <c r="I22" s="65">
        <f t="shared" si="4"/>
        <v>-84</v>
      </c>
      <c r="J22" s="28" t="s">
        <v>3</v>
      </c>
    </row>
    <row r="23" spans="1:12" ht="13.9" x14ac:dyDescent="0.25">
      <c r="A23" s="134" t="s">
        <v>46</v>
      </c>
      <c r="B23" s="135"/>
      <c r="C23" s="136">
        <v>216.33</v>
      </c>
      <c r="D23" s="136"/>
      <c r="E23" s="84">
        <v>171</v>
      </c>
      <c r="F23" s="84"/>
      <c r="G23" s="84">
        <v>270</v>
      </c>
      <c r="H23" s="17"/>
      <c r="I23" s="65">
        <f t="shared" si="4"/>
        <v>99</v>
      </c>
      <c r="J23" s="28" t="s">
        <v>3</v>
      </c>
    </row>
    <row r="24" spans="1:12" ht="13.9" x14ac:dyDescent="0.25">
      <c r="A24" s="134" t="s">
        <v>47</v>
      </c>
      <c r="B24" s="135"/>
      <c r="C24" s="136">
        <f>12418.46887+820.41774</f>
        <v>13238.886610000001</v>
      </c>
      <c r="D24" s="136"/>
      <c r="E24" s="84">
        <v>12627</v>
      </c>
      <c r="F24" s="84"/>
      <c r="G24" s="84">
        <v>5752</v>
      </c>
      <c r="H24" s="17"/>
      <c r="I24" s="65">
        <f t="shared" si="4"/>
        <v>-6875</v>
      </c>
      <c r="J24" s="28" t="s">
        <v>3</v>
      </c>
    </row>
    <row r="25" spans="1:12" ht="13.9" x14ac:dyDescent="0.25">
      <c r="A25" s="134" t="s">
        <v>48</v>
      </c>
      <c r="B25" s="135"/>
      <c r="C25" s="136">
        <v>14878.39575</v>
      </c>
      <c r="D25" s="136"/>
      <c r="E25" s="84">
        <v>15896</v>
      </c>
      <c r="F25" s="84"/>
      <c r="G25" s="84">
        <v>15137</v>
      </c>
      <c r="H25" s="17"/>
      <c r="I25" s="65">
        <f>G25-E25</f>
        <v>-759</v>
      </c>
      <c r="J25" s="28" t="s">
        <v>3</v>
      </c>
    </row>
    <row r="26" spans="1:12" ht="13.9" x14ac:dyDescent="0.25">
      <c r="A26" s="134" t="s">
        <v>49</v>
      </c>
      <c r="B26" s="135"/>
      <c r="C26" s="136">
        <v>23646.90309</v>
      </c>
      <c r="D26" s="136"/>
      <c r="E26" s="84">
        <v>175</v>
      </c>
      <c r="F26" s="84"/>
      <c r="G26" s="84">
        <v>213</v>
      </c>
      <c r="H26" s="17"/>
      <c r="I26" s="65">
        <f t="shared" si="4"/>
        <v>38</v>
      </c>
      <c r="J26" s="28" t="s">
        <v>3</v>
      </c>
    </row>
    <row r="27" spans="1:12" ht="13.9" x14ac:dyDescent="0.25">
      <c r="A27" s="137" t="s">
        <v>50</v>
      </c>
      <c r="B27" s="138"/>
      <c r="C27" s="138">
        <f>SUM(C13:C26)</f>
        <v>77778.896470000007</v>
      </c>
      <c r="D27" s="138"/>
      <c r="E27" s="41">
        <f>SUM(E13:E26)</f>
        <v>58578</v>
      </c>
      <c r="F27" s="41"/>
      <c r="G27" s="41">
        <f>SUM(G13:G26)</f>
        <v>49603</v>
      </c>
      <c r="H27" s="41"/>
      <c r="I27" s="42">
        <f>SUM(I13:I26)</f>
        <v>-8975</v>
      </c>
      <c r="J27" s="28" t="s">
        <v>3</v>
      </c>
      <c r="L27" s="27"/>
    </row>
    <row r="28" spans="1:12" ht="13.9" x14ac:dyDescent="0.25">
      <c r="A28" s="139" t="s">
        <v>62</v>
      </c>
      <c r="B28" s="135"/>
      <c r="C28" s="142">
        <v>-41273</v>
      </c>
      <c r="D28" s="136"/>
      <c r="E28" s="84">
        <f>-C30</f>
        <v>-12351.968999999999</v>
      </c>
      <c r="F28" s="84"/>
      <c r="G28" s="84">
        <f>-E30</f>
        <v>-12852</v>
      </c>
      <c r="H28" s="17"/>
      <c r="I28" s="65">
        <f>G28-E28</f>
        <v>-500.03100000000086</v>
      </c>
      <c r="J28" s="28" t="s">
        <v>3</v>
      </c>
      <c r="L28" s="27"/>
    </row>
    <row r="29" spans="1:12" ht="13.9" x14ac:dyDescent="0.25">
      <c r="A29" s="140" t="s">
        <v>67</v>
      </c>
      <c r="B29" s="135"/>
      <c r="C29" s="142">
        <v>-362</v>
      </c>
      <c r="D29" s="135"/>
      <c r="E29" s="17">
        <v>-500</v>
      </c>
      <c r="F29" s="17"/>
      <c r="G29" s="17">
        <v>0</v>
      </c>
      <c r="H29" s="17"/>
      <c r="I29" s="65">
        <f t="shared" ref="I29:I31" si="5">G29-E29</f>
        <v>500</v>
      </c>
      <c r="J29" s="28" t="s">
        <v>3</v>
      </c>
      <c r="L29" s="27"/>
    </row>
    <row r="30" spans="1:12" ht="13.9" x14ac:dyDescent="0.25">
      <c r="A30" s="134" t="s">
        <v>51</v>
      </c>
      <c r="B30" s="135"/>
      <c r="C30" s="142">
        <v>12351.968999999999</v>
      </c>
      <c r="D30" s="135"/>
      <c r="E30" s="17">
        <f>12352+500</f>
        <v>12852</v>
      </c>
      <c r="F30" s="17"/>
      <c r="G30" s="17">
        <f>-G28</f>
        <v>12852</v>
      </c>
      <c r="H30" s="17"/>
      <c r="I30" s="65">
        <f t="shared" si="5"/>
        <v>0</v>
      </c>
      <c r="J30" s="28" t="s">
        <v>3</v>
      </c>
      <c r="L30" s="27"/>
    </row>
    <row r="31" spans="1:12" ht="13.9" x14ac:dyDescent="0.25">
      <c r="A31" s="141" t="s">
        <v>65</v>
      </c>
      <c r="B31" s="135"/>
      <c r="C31" s="135">
        <v>0</v>
      </c>
      <c r="D31" s="135"/>
      <c r="E31" s="17">
        <v>0</v>
      </c>
      <c r="F31" s="17"/>
      <c r="G31" s="17">
        <v>0</v>
      </c>
      <c r="H31" s="17"/>
      <c r="I31" s="65">
        <f t="shared" si="5"/>
        <v>0</v>
      </c>
      <c r="J31" s="28" t="s">
        <v>3</v>
      </c>
      <c r="L31" s="27"/>
    </row>
    <row r="32" spans="1:12" ht="14.45" thickBot="1" x14ac:dyDescent="0.3">
      <c r="A32" s="37" t="s">
        <v>52</v>
      </c>
      <c r="B32" s="76">
        <f t="shared" ref="B32:I32" si="6">SUM(B27:B31)</f>
        <v>0</v>
      </c>
      <c r="C32" s="76">
        <f t="shared" si="6"/>
        <v>48495.865470000004</v>
      </c>
      <c r="D32" s="76">
        <f t="shared" si="6"/>
        <v>0</v>
      </c>
      <c r="E32" s="76">
        <f t="shared" si="6"/>
        <v>58578.031000000003</v>
      </c>
      <c r="F32" s="76">
        <f t="shared" si="6"/>
        <v>0</v>
      </c>
      <c r="G32" s="76">
        <f t="shared" si="6"/>
        <v>49603</v>
      </c>
      <c r="H32" s="76">
        <f t="shared" si="6"/>
        <v>0</v>
      </c>
      <c r="I32" s="77">
        <f t="shared" si="6"/>
        <v>-8975.0310000000009</v>
      </c>
      <c r="J32" s="28" t="s">
        <v>3</v>
      </c>
      <c r="L32" s="27"/>
    </row>
    <row r="33" spans="1:10" ht="13.9" x14ac:dyDescent="0.25">
      <c r="A33" s="38" t="s">
        <v>6</v>
      </c>
      <c r="B33" s="215"/>
      <c r="C33" s="215"/>
      <c r="D33" s="215"/>
      <c r="E33" s="215"/>
      <c r="F33" s="215"/>
      <c r="G33" s="215"/>
      <c r="H33" s="215"/>
      <c r="I33" s="78"/>
      <c r="J33" s="28" t="s">
        <v>3</v>
      </c>
    </row>
    <row r="34" spans="1:10" ht="14.45" thickBot="1" x14ac:dyDescent="0.3">
      <c r="A34" s="195" t="s">
        <v>53</v>
      </c>
      <c r="B34" s="216">
        <v>94</v>
      </c>
      <c r="C34" s="216"/>
      <c r="D34" s="216">
        <v>95</v>
      </c>
      <c r="E34" s="216"/>
      <c r="F34" s="216">
        <v>102</v>
      </c>
      <c r="G34" s="216"/>
      <c r="H34" s="216">
        <f>F34-D34</f>
        <v>7</v>
      </c>
      <c r="I34" s="196"/>
      <c r="J34" s="28" t="s">
        <v>3</v>
      </c>
    </row>
    <row r="35" spans="1:10" ht="13.9" x14ac:dyDescent="0.25">
      <c r="J35" s="28" t="s">
        <v>3</v>
      </c>
    </row>
    <row r="36" spans="1:10" ht="13.9" x14ac:dyDescent="0.25">
      <c r="A36" s="58"/>
      <c r="B36" s="144"/>
      <c r="C36" s="144"/>
      <c r="D36" s="145"/>
      <c r="E36" s="145"/>
      <c r="J36" s="28" t="s">
        <v>4</v>
      </c>
    </row>
    <row r="37" spans="1:10" ht="13.9" x14ac:dyDescent="0.25">
      <c r="A37" s="143"/>
      <c r="B37" s="144"/>
      <c r="C37" s="144"/>
      <c r="D37" s="145"/>
      <c r="E37" s="145"/>
    </row>
    <row r="38" spans="1:10" ht="13.9" x14ac:dyDescent="0.25">
      <c r="A38" s="143"/>
      <c r="B38" s="144"/>
      <c r="C38" s="144"/>
      <c r="D38" s="145"/>
      <c r="E38" s="95"/>
    </row>
    <row r="39" spans="1:10" ht="13.9" x14ac:dyDescent="0.25">
      <c r="A39" s="146"/>
      <c r="B39" s="147"/>
      <c r="C39" s="147"/>
      <c r="D39" s="145"/>
      <c r="E39" s="145"/>
    </row>
    <row r="40" spans="1:10" ht="13.9" x14ac:dyDescent="0.25">
      <c r="A40" s="145"/>
      <c r="B40" s="145"/>
      <c r="C40" s="145"/>
      <c r="D40" s="145"/>
      <c r="E40" s="145"/>
    </row>
    <row r="41" spans="1:10" ht="13.9" x14ac:dyDescent="0.25">
      <c r="A41" s="145"/>
      <c r="B41" s="145"/>
      <c r="C41" s="145"/>
      <c r="D41" s="145"/>
      <c r="E41" s="145"/>
    </row>
    <row r="42" spans="1:10" ht="13.9" x14ac:dyDescent="0.25">
      <c r="A42" s="145"/>
      <c r="B42" s="145"/>
      <c r="C42" s="145"/>
      <c r="D42" s="145"/>
      <c r="E42" s="145"/>
    </row>
  </sheetData>
  <mergeCells count="10">
    <mergeCell ref="A6:A7"/>
    <mergeCell ref="B6:C6"/>
    <mergeCell ref="D6:E6"/>
    <mergeCell ref="F6:G6"/>
    <mergeCell ref="H6:I6"/>
    <mergeCell ref="A1:I1"/>
    <mergeCell ref="A2:I2"/>
    <mergeCell ref="A3:I3"/>
    <mergeCell ref="A4:I4"/>
    <mergeCell ref="A5:I5"/>
  </mergeCells>
  <printOptions horizontalCentered="1"/>
  <pageMargins left="0.6" right="0.6" top="0.56999999999999995" bottom="0.55000000000000004" header="0.3" footer="0.3"/>
  <pageSetup scale="79" fitToHeight="0" orientation="landscape" r:id="rId1"/>
  <headerFooter>
    <oddHeader>&amp;L&amp;"Arial,Bold"&amp;12K. Summary of Requirements by Object Class</oddHeader>
    <oddFooter>&amp;C&amp;"Arial,Regular"Exhibit K - Summary of Requirements by Object Class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fd9e75b-0ae1-4339-9071-d796b3e39b77">XZS44K2D5V5S-18-147</_dlc_DocId>
    <_dlc_DocIdUrl xmlns="0fd9e75b-0ae1-4339-9071-d796b3e39b77">
      <Url>http://teams.usms.doj.gov/sites/jpats-site/BUS/Budget/_layouts/DocIdRedir.aspx?ID=XZS44K2D5V5S-18-147</Url>
      <Description>XZS44K2D5V5S-18-147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icrosoft Excel Template" ma:contentTypeID="0x010100CD0EC2FD970D364BA6DEAE8ABE51D69800C42E744E35597646980F64F995BEA79B" ma:contentTypeVersion="4" ma:contentTypeDescription="Create a New Microsoft Excel 2010 document." ma:contentTypeScope="" ma:versionID="038cffdbc0116aa6443be129b1716825">
  <xsd:schema xmlns:xsd="http://www.w3.org/2001/XMLSchema" xmlns:xs="http://www.w3.org/2001/XMLSchema" xmlns:p="http://schemas.microsoft.com/office/2006/metadata/properties" xmlns:ns2="0fd9e75b-0ae1-4339-9071-d796b3e39b77" targetNamespace="http://schemas.microsoft.com/office/2006/metadata/properties" ma:root="true" ma:fieldsID="ea59ef8e6667c2f9760bfebf5ec62ac8" ns2:_="">
    <xsd:import namespace="0fd9e75b-0ae1-4339-9071-d796b3e39b7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d9e75b-0ae1-4339-9071-d796b3e39b7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CD564D-8ACA-4735-9D39-8AEFAEBBB07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0013EAF-369F-4DF5-BB93-60D65C088677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fd9e75b-0ae1-4339-9071-d796b3e39b77"/>
  </ds:schemaRefs>
</ds:datastoreItem>
</file>

<file path=customXml/itemProps3.xml><?xml version="1.0" encoding="utf-8"?>
<ds:datastoreItem xmlns:ds="http://schemas.openxmlformats.org/officeDocument/2006/customXml" ds:itemID="{D56A41DC-9F2D-4CE1-8C3F-6C038A741FB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A7BF696-D0DC-436A-8A33-46D91296D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d9e75b-0ae1-4339-9071-d796b3e39b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A. Organization Chart </vt:lpstr>
      <vt:lpstr>B. Summ of Req.</vt:lpstr>
      <vt:lpstr>B. Summ of Req. by DU</vt:lpstr>
      <vt:lpstr>D. Strategic Goals &amp; Objectives</vt:lpstr>
      <vt:lpstr>F. 2013 Crosswalk</vt:lpstr>
      <vt:lpstr>G. 2014 Crosswalk</vt:lpstr>
      <vt:lpstr>H. Reimbursable Resources</vt:lpstr>
      <vt:lpstr>I. Permanent Positions</vt:lpstr>
      <vt:lpstr>K. Summary by OC</vt:lpstr>
      <vt:lpstr>M. Schedule of Aircraft </vt:lpstr>
      <vt:lpstr>'A. Organization Chart '!Print_Area</vt:lpstr>
      <vt:lpstr>'B. Summ of Req.'!Print_Area</vt:lpstr>
      <vt:lpstr>'B. Summ of Req. by DU'!Print_Area</vt:lpstr>
      <vt:lpstr>'D. Strategic Goals &amp; Objectives'!Print_Area</vt:lpstr>
      <vt:lpstr>'F. 2013 Crosswalk'!Print_Area</vt:lpstr>
      <vt:lpstr>'G. 2014 Crosswalk'!Print_Area</vt:lpstr>
      <vt:lpstr>'H. Reimbursable Resources'!Print_Area</vt:lpstr>
      <vt:lpstr>'I. Permanent Positions'!Print_Area</vt:lpstr>
      <vt:lpstr>'K. Summary by OC'!Print_Area</vt:lpstr>
      <vt:lpstr>'M. Schedule of Aircraft '!Print_Area</vt:lpstr>
      <vt:lpstr>'D. Strategic Goals &amp; Objectives'!Print_Titles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2014-02-12T15:59:35Z</cp:lastPrinted>
  <dcterms:created xsi:type="dcterms:W3CDTF">2012-12-06T16:08:32Z</dcterms:created>
  <dcterms:modified xsi:type="dcterms:W3CDTF">2014-03-06T16:44:49Z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0x010100CD0EC2FD970D364BA6DEAE8ABE51D69800C42E744E35597646980F64F995BEA79B</vt:lpwstr>
  </property>
  <property fmtid="{D5CDD505-2E9C-101B-9397-08002B2CF9AE}" pid="3" name="_dlc_DocIdItemGuid">
    <vt:lpwstr>f3a8e9e0-217e-45ce-b027-118cf991f2e7</vt:lpwstr>
  </property>
</Properties>
</file>