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585" windowWidth="19410" windowHeight="10710" tabRatio="806" firstSheet="3" activeTab="9"/>
  </bookViews>
  <sheets>
    <sheet name="A. Organization Chart" sheetId="22" r:id="rId1"/>
    <sheet name="B. Summ of Req." sheetId="20" r:id="rId2"/>
    <sheet name="B. Summ of Req. by DU" sheetId="4" r:id="rId3"/>
    <sheet name="C. Program Changes by DU" sheetId="5" r:id="rId4"/>
    <sheet name="D. Strategic Goals &amp; Objectives" sheetId="8" r:id="rId5"/>
    <sheet name="E. ATB Justification" sheetId="21" r:id="rId6"/>
    <sheet name="F. 2013 Crosswalk" sheetId="10" r:id="rId7"/>
    <sheet name="G. 2014 Crosswalk" sheetId="33" r:id="rId8"/>
    <sheet name="H. Reimbursable Resources" sheetId="30" r:id="rId9"/>
    <sheet name="I. Permanent Positions" sheetId="13" r:id="rId10"/>
    <sheet name="J. Financial Analysis" sheetId="16" r:id="rId11"/>
    <sheet name="K. Summary by OC" sheetId="14" r:id="rId12"/>
    <sheet name="L. Studies" sheetId="34" r:id="rId13"/>
  </sheets>
  <definedNames>
    <definedName name="_11POS_BY_CAT" localSheetId="0">#REF!</definedName>
    <definedName name="_11POS_BY_CAT">#REF!</definedName>
    <definedName name="_1ATTORNEY_SUPP" localSheetId="0">#REF!</definedName>
    <definedName name="_1ATTORNEY_SUPP">#REF!</definedName>
    <definedName name="_2ATTORNEY_SUPP" localSheetId="0">#REF!</definedName>
    <definedName name="_2ATTORNEY_SUPP">#REF!</definedName>
    <definedName name="_2GA_ROLLUP">#REF!</definedName>
    <definedName name="_3POS_BY_CAT" localSheetId="0">#REF!</definedName>
    <definedName name="_3POS_BY_CAT">#REF!</definedName>
    <definedName name="_6GA_ROLLUP" localSheetId="0">#REF!</definedName>
    <definedName name="_6GA_ROLLUP">#REF!</definedName>
    <definedName name="_7GA_ROLLUP">#REF!</definedName>
    <definedName name="_9POS_BY_CAT" localSheetId="0">#REF!</definedName>
    <definedName name="_9POS_BY_CAT">#REF!</definedName>
    <definedName name="DL" localSheetId="0">#REF!</definedName>
    <definedName name="DL">#REF!</definedName>
    <definedName name="EXECSUPP" localSheetId="0">#REF!</definedName>
    <definedName name="EXECSUPP">#REF!</definedName>
    <definedName name="FY0711.1">#REF!</definedName>
    <definedName name="FY0711.5">#REF!</definedName>
    <definedName name="FY0712.1">#REF!</definedName>
    <definedName name="FY0721.0">#REF!</definedName>
    <definedName name="FY0722.0">#REF!</definedName>
    <definedName name="FY0723.1">#REF!</definedName>
    <definedName name="FY0723.2">#REF!</definedName>
    <definedName name="FY0723.3">#REF!</definedName>
    <definedName name="FY0724.0">#REF!</definedName>
    <definedName name="FY0725.2">#REF!</definedName>
    <definedName name="FY0725.3">#REF!</definedName>
    <definedName name="FY0725.6">#REF!</definedName>
    <definedName name="FY0726.0">#REF!</definedName>
    <definedName name="FY0731.0">#REF!</definedName>
    <definedName name="FY0732.0">#REF!</definedName>
    <definedName name="FY07Ling">#REF!</definedName>
    <definedName name="FY07Mult">#REF!</definedName>
    <definedName name="FY07PEPI">#REF!</definedName>
    <definedName name="FY07Tot">#REF!</definedName>
    <definedName name="FY07Train">#REF!</definedName>
    <definedName name="FY0811.1">#REF!</definedName>
    <definedName name="FY0811.5">#REF!</definedName>
    <definedName name="FY0812.1">#REF!</definedName>
    <definedName name="FY0821.0">#REF!</definedName>
    <definedName name="FY0822.0">#REF!</definedName>
    <definedName name="FY0823.1">#REF!</definedName>
    <definedName name="FY0823.2">#REF!</definedName>
    <definedName name="FY0823.3">#REF!</definedName>
    <definedName name="FY0824.0">#REF!</definedName>
    <definedName name="FY0825.2">#REF!</definedName>
    <definedName name="FY0825.3">#REF!</definedName>
    <definedName name="FY0825.6">#REF!</definedName>
    <definedName name="FY0826.0">#REF!</definedName>
    <definedName name="FY0831.0">#REF!</definedName>
    <definedName name="FY0832.0">#REF!</definedName>
    <definedName name="FY08Ling">#REF!</definedName>
    <definedName name="FY08Mult">#REF!</definedName>
    <definedName name="FY08PEPI">#REF!</definedName>
    <definedName name="FY08Tot">#REF!</definedName>
    <definedName name="FY08Train">#REF!</definedName>
    <definedName name="FY0911.1">#REF!</definedName>
    <definedName name="FY0911.5">#REF!</definedName>
    <definedName name="FY0912.1">#REF!</definedName>
    <definedName name="FY0921.0">#REF!</definedName>
    <definedName name="FY0922.0">#REF!</definedName>
    <definedName name="FY0923.1">#REF!</definedName>
    <definedName name="FY0923.2">#REF!</definedName>
    <definedName name="FY0923.3">#REF!</definedName>
    <definedName name="FY0924.0">#REF!</definedName>
    <definedName name="FY0925.2">#REF!</definedName>
    <definedName name="FY0925.3">#REF!</definedName>
    <definedName name="FY0925.6">#REF!</definedName>
    <definedName name="FY0926.0">#REF!</definedName>
    <definedName name="FY0931.0">#REF!</definedName>
    <definedName name="FY0932.0">#REF!</definedName>
    <definedName name="FY09Ling">#REF!</definedName>
    <definedName name="FY09Mult">#REF!</definedName>
    <definedName name="FY09PEPI">#REF!</definedName>
    <definedName name="FY09Tot">#REF!</definedName>
    <definedName name="FY09Train">#REF!</definedName>
    <definedName name="INTEL" localSheetId="0">#REF!</definedName>
    <definedName name="INTEL">#REF!</definedName>
    <definedName name="JMD" localSheetId="0">#REF!</definedName>
    <definedName name="JMD">#REF!</definedName>
    <definedName name="PART">#REF!</definedName>
    <definedName name="_xlnm.Print_Area" localSheetId="0">'A. Organization Chart'!$A$1:$M$29</definedName>
    <definedName name="_xlnm.Print_Area" localSheetId="1">'B. Summ of Req.'!$A$1:$D$32</definedName>
    <definedName name="_xlnm.Print_Area" localSheetId="2">'B. Summ of Req. by DU'!$A$1:$M$37</definedName>
    <definedName name="_xlnm.Print_Area" localSheetId="3">'C. Program Changes by DU'!$A$1:$R$16</definedName>
    <definedName name="_xlnm.Print_Area" localSheetId="4">'D. Strategic Goals &amp; Objectives'!$A$1:$N$27</definedName>
    <definedName name="_xlnm.Print_Area" localSheetId="5">'E. ATB Justification'!$A$1:$G$19</definedName>
    <definedName name="_xlnm.Print_Area" localSheetId="6">'F. 2013 Crosswalk'!$A$1:$O$31</definedName>
    <definedName name="_xlnm.Print_Area" localSheetId="7">'G. 2014 Crosswalk'!$A$1:$L$30</definedName>
    <definedName name="_xlnm.Print_Area" localSheetId="8">'H. Reimbursable Resources'!$A$1:$M$58</definedName>
    <definedName name="_xlnm.Print_Area" localSheetId="9">'I. Permanent Positions'!$A$1:$J$31</definedName>
    <definedName name="_xlnm.Print_Area" localSheetId="10">'J. Financial Analysis'!$A$1:$G$34</definedName>
    <definedName name="_xlnm.Print_Area" localSheetId="11">'K. Summary by OC'!$A$1:$I$47</definedName>
    <definedName name="_xlnm.Print_Area" localSheetId="12">'L. Studies'!$A$5:$J$16</definedName>
    <definedName name="_xlnm.Print_Area">#REF!</definedName>
    <definedName name="_xlnm.Print_Titles" localSheetId="5">'E. ATB Justification'!$1:$6</definedName>
    <definedName name="_xlnm.Print_Titles" localSheetId="10">'J. Financial Analysis'!$1:$5</definedName>
    <definedName name="REIMPRO" localSheetId="0">#REF!</definedName>
    <definedName name="REIMPRO">#REF!</definedName>
    <definedName name="REIMSOR" localSheetId="0">#REF!</definedName>
    <definedName name="REIMSOR">#REF!</definedName>
    <definedName name="Test" localSheetId="0">#REF!</definedName>
    <definedName name="Test">#REF!</definedName>
    <definedName name="Z_44316D61_1C0D_4B40_9B5A_24E5313E978C_.wvu.PrintArea" localSheetId="0" hidden="1">'A. Organization Chart'!$A$1:$N$29</definedName>
    <definedName name="Z_6BF0FA4D_68CA_453A_BF24_B3C53C829D19_.wvu.PrintArea" localSheetId="0" hidden="1">'A. Organization Chart'!$A$1:$N$29</definedName>
    <definedName name="Z_813CAA79_4F95_4F45_9A26_39BE18E37FFC_.wvu.PrintArea" localSheetId="0" hidden="1">'A. Organization Chart'!$A$1:$M$29</definedName>
    <definedName name="Z_BE8B1767_05BA_42F9_981E_5B8BF6005D89_.wvu.PrintArea" localSheetId="0" hidden="1">'A. Organization Chart'!$A$1:$N$29</definedName>
  </definedNames>
  <calcPr calcId="145621"/>
</workbook>
</file>

<file path=xl/calcChain.xml><?xml version="1.0" encoding="utf-8"?>
<calcChain xmlns="http://schemas.openxmlformats.org/spreadsheetml/2006/main">
  <c r="J9" i="10" l="1"/>
  <c r="B31" i="20" l="1"/>
  <c r="C31" i="20"/>
  <c r="D31" i="20"/>
  <c r="L26" i="8" l="1"/>
  <c r="L27" i="8" s="1"/>
  <c r="K26" i="8"/>
  <c r="K27" i="8" s="1"/>
  <c r="J26" i="8"/>
  <c r="J27" i="8" s="1"/>
  <c r="I26" i="8"/>
  <c r="I27" i="8" s="1"/>
  <c r="H26" i="8"/>
  <c r="H27" i="8" s="1"/>
  <c r="G26" i="8"/>
  <c r="G27" i="8" s="1"/>
  <c r="F26" i="8"/>
  <c r="F27" i="8" s="1"/>
  <c r="E26" i="8"/>
  <c r="E27" i="8" s="1"/>
  <c r="D26" i="8"/>
  <c r="D27" i="8" s="1"/>
  <c r="C26" i="8"/>
  <c r="C27" i="8" s="1"/>
  <c r="N25" i="8"/>
  <c r="M25" i="8"/>
  <c r="N24" i="8"/>
  <c r="M24" i="8"/>
  <c r="N23" i="8"/>
  <c r="N26" i="8" s="1"/>
  <c r="M23" i="8"/>
  <c r="M26" i="8" s="1"/>
  <c r="L21" i="8"/>
  <c r="K21" i="8"/>
  <c r="J21" i="8"/>
  <c r="I21" i="8"/>
  <c r="H21" i="8"/>
  <c r="G21" i="8"/>
  <c r="F21" i="8"/>
  <c r="E21" i="8"/>
  <c r="D21" i="8"/>
  <c r="C21" i="8"/>
  <c r="N20" i="8"/>
  <c r="M20" i="8"/>
  <c r="M21" i="8" s="1"/>
  <c r="J20" i="8"/>
  <c r="N19" i="8"/>
  <c r="M19" i="8"/>
  <c r="N18" i="8"/>
  <c r="M18" i="8"/>
  <c r="N17" i="8"/>
  <c r="M17" i="8"/>
  <c r="N16" i="8"/>
  <c r="N21" i="8" s="1"/>
  <c r="M16" i="8"/>
  <c r="N15" i="8"/>
  <c r="M15" i="8"/>
  <c r="L13" i="8"/>
  <c r="K13" i="8"/>
  <c r="J13" i="8"/>
  <c r="I13" i="8"/>
  <c r="H13" i="8"/>
  <c r="G13" i="8"/>
  <c r="F13" i="8"/>
  <c r="E13" i="8"/>
  <c r="D13" i="8"/>
  <c r="C13" i="8"/>
  <c r="N12" i="8"/>
  <c r="M12" i="8"/>
  <c r="N11" i="8"/>
  <c r="M11" i="8"/>
  <c r="N10" i="8"/>
  <c r="N13" i="8" s="1"/>
  <c r="M10" i="8"/>
  <c r="M13" i="8" s="1"/>
  <c r="M27" i="8" l="1"/>
  <c r="N27" i="8"/>
  <c r="P10" i="5" l="1"/>
  <c r="Q10" i="5"/>
  <c r="R10" i="5"/>
  <c r="O10" i="5"/>
  <c r="L10" i="5"/>
  <c r="M10" i="5"/>
  <c r="N10" i="5"/>
  <c r="K10" i="5"/>
  <c r="H10" i="5"/>
  <c r="I10" i="5"/>
  <c r="J10" i="5"/>
  <c r="G10" i="5"/>
  <c r="F10" i="5"/>
  <c r="E10" i="5"/>
  <c r="D10" i="5"/>
  <c r="C10" i="5"/>
  <c r="R9" i="5"/>
  <c r="Q9" i="5"/>
  <c r="P9" i="5"/>
  <c r="O9" i="5"/>
  <c r="E33" i="14" l="1"/>
  <c r="E25" i="14"/>
  <c r="C30" i="16" l="1"/>
  <c r="E30" i="16"/>
  <c r="E33" i="16" l="1"/>
  <c r="C33" i="16"/>
  <c r="C31" i="16"/>
  <c r="C28" i="16"/>
  <c r="G26" i="16" l="1"/>
  <c r="G27" i="16"/>
  <c r="G28" i="16"/>
  <c r="G29" i="16"/>
  <c r="G30" i="16"/>
  <c r="G31" i="16"/>
  <c r="G32" i="16"/>
  <c r="G33" i="16"/>
  <c r="F23" i="16" l="1"/>
  <c r="F8" i="14"/>
  <c r="D8" i="14"/>
  <c r="B8" i="14"/>
  <c r="O9" i="10" l="1"/>
  <c r="J10" i="10"/>
  <c r="O10" i="10" s="1"/>
  <c r="O11" i="10"/>
  <c r="G13" i="10"/>
  <c r="F13" i="10"/>
  <c r="F15" i="10" s="1"/>
  <c r="F19" i="10" s="1"/>
  <c r="E13" i="10"/>
  <c r="J48" i="30" l="1"/>
  <c r="G48" i="30"/>
  <c r="G26" i="13" l="1"/>
  <c r="F8" i="30"/>
  <c r="I8" i="30" s="1"/>
  <c r="F48" i="30"/>
  <c r="I48" i="30" s="1"/>
  <c r="F34" i="30"/>
  <c r="I34" i="30" s="1"/>
  <c r="F31" i="30"/>
  <c r="I31" i="30" s="1"/>
  <c r="F16" i="30"/>
  <c r="I16" i="30" s="1"/>
  <c r="F15" i="30"/>
  <c r="I15" i="30" s="1"/>
  <c r="F14" i="30"/>
  <c r="I14" i="30" s="1"/>
  <c r="F12" i="30"/>
  <c r="I12" i="30" s="1"/>
  <c r="F11" i="30"/>
  <c r="I11" i="30" s="1"/>
  <c r="F10" i="30"/>
  <c r="I10" i="30" s="1"/>
  <c r="F44" i="30" l="1"/>
  <c r="I17" i="13"/>
  <c r="E8" i="30"/>
  <c r="I44" i="30" l="1"/>
  <c r="G16" i="14" l="1"/>
  <c r="F9" i="14" l="1"/>
  <c r="D9" i="14"/>
  <c r="B9" i="14"/>
  <c r="I28" i="14" l="1"/>
  <c r="D28" i="13" l="1"/>
  <c r="I28" i="13" s="1"/>
  <c r="I22" i="13"/>
  <c r="I15" i="13"/>
  <c r="D16" i="13"/>
  <c r="I16" i="13" s="1"/>
  <c r="M41" i="30"/>
  <c r="M42" i="30"/>
  <c r="M43" i="30"/>
  <c r="M44" i="30"/>
  <c r="M45" i="30"/>
  <c r="M46" i="30"/>
  <c r="M47" i="30"/>
  <c r="M48" i="30"/>
  <c r="M28" i="30"/>
  <c r="M29" i="30"/>
  <c r="M30" i="30"/>
  <c r="M31" i="30"/>
  <c r="M32" i="30"/>
  <c r="M33" i="30"/>
  <c r="M34" i="30"/>
  <c r="M35" i="30"/>
  <c r="M36" i="30"/>
  <c r="M37" i="30"/>
  <c r="M38" i="30"/>
  <c r="M39" i="30"/>
  <c r="M40" i="30"/>
  <c r="M16" i="30"/>
  <c r="M17" i="30"/>
  <c r="M18" i="30"/>
  <c r="M19" i="30"/>
  <c r="M20" i="30"/>
  <c r="M21" i="30"/>
  <c r="M22" i="30"/>
  <c r="M23" i="30"/>
  <c r="M24" i="30"/>
  <c r="M25" i="30"/>
  <c r="M26" i="30"/>
  <c r="M27" i="30"/>
  <c r="M10" i="30"/>
  <c r="M11" i="30"/>
  <c r="M12" i="30"/>
  <c r="M13" i="30"/>
  <c r="M14" i="30"/>
  <c r="M15" i="30"/>
  <c r="M9" i="30"/>
  <c r="J49" i="30"/>
  <c r="L43" i="30"/>
  <c r="L44" i="30"/>
  <c r="L45" i="30"/>
  <c r="L46" i="30"/>
  <c r="L47" i="30"/>
  <c r="L24" i="30"/>
  <c r="L25" i="30"/>
  <c r="L26" i="30"/>
  <c r="L27" i="30"/>
  <c r="L28" i="30"/>
  <c r="L29" i="30"/>
  <c r="L30" i="30"/>
  <c r="L31" i="30"/>
  <c r="L32" i="30"/>
  <c r="L33" i="30"/>
  <c r="L34" i="30"/>
  <c r="L35" i="30"/>
  <c r="L36" i="30"/>
  <c r="L37" i="30"/>
  <c r="L38" i="30"/>
  <c r="L39" i="30"/>
  <c r="L40" i="30"/>
  <c r="L41" i="30"/>
  <c r="L42" i="30"/>
  <c r="L10" i="30"/>
  <c r="L11" i="30"/>
  <c r="L12" i="30"/>
  <c r="L13" i="30"/>
  <c r="L14" i="30"/>
  <c r="L15" i="30"/>
  <c r="L16" i="30"/>
  <c r="L17" i="30"/>
  <c r="L18" i="30"/>
  <c r="L19" i="30"/>
  <c r="L20" i="30"/>
  <c r="L21" i="30"/>
  <c r="L22" i="30"/>
  <c r="L23" i="30"/>
  <c r="K19" i="30"/>
  <c r="K20" i="30"/>
  <c r="K21" i="30"/>
  <c r="K22" i="30"/>
  <c r="K38" i="30"/>
  <c r="K39" i="30"/>
  <c r="K40" i="30"/>
  <c r="K41" i="30"/>
  <c r="K42" i="30"/>
  <c r="K43" i="30"/>
  <c r="K44" i="30"/>
  <c r="K45" i="30"/>
  <c r="K46" i="30"/>
  <c r="K47" i="30"/>
  <c r="K48" i="30"/>
  <c r="K24" i="30"/>
  <c r="K25" i="30"/>
  <c r="K26" i="30"/>
  <c r="K27" i="30"/>
  <c r="K28" i="30"/>
  <c r="K29" i="30"/>
  <c r="K30" i="30"/>
  <c r="K31" i="30"/>
  <c r="K32" i="30"/>
  <c r="K33" i="30"/>
  <c r="K34" i="30"/>
  <c r="K35" i="30"/>
  <c r="K36" i="30"/>
  <c r="K37" i="30"/>
  <c r="K10" i="30"/>
  <c r="K11" i="30"/>
  <c r="K12" i="30"/>
  <c r="K13" i="30"/>
  <c r="K14" i="30"/>
  <c r="K15" i="30"/>
  <c r="K16" i="30"/>
  <c r="K17" i="30"/>
  <c r="K18" i="30"/>
  <c r="K23" i="30"/>
  <c r="K9" i="30"/>
  <c r="L9" i="30"/>
  <c r="K18" i="33"/>
  <c r="K14" i="33"/>
  <c r="I13" i="33"/>
  <c r="H13" i="33"/>
  <c r="G13" i="33"/>
  <c r="F13" i="33"/>
  <c r="F15" i="33" s="1"/>
  <c r="F19" i="33" s="1"/>
  <c r="E13" i="33"/>
  <c r="D13" i="33"/>
  <c r="C13" i="33"/>
  <c r="C15" i="33" s="1"/>
  <c r="C19" i="33" s="1"/>
  <c r="K11" i="33"/>
  <c r="L11" i="33"/>
  <c r="J11" i="33"/>
  <c r="K10" i="33"/>
  <c r="J10" i="33"/>
  <c r="L10" i="33"/>
  <c r="K9" i="33"/>
  <c r="J9" i="33"/>
  <c r="L9" i="33"/>
  <c r="B13" i="33"/>
  <c r="J13" i="33" l="1"/>
  <c r="K13" i="33"/>
  <c r="K15" i="33" s="1"/>
  <c r="K19" i="33" s="1"/>
  <c r="L13" i="33"/>
  <c r="R15" i="5" l="1"/>
  <c r="R16" i="5" s="1"/>
  <c r="N16" i="5"/>
  <c r="M16" i="5"/>
  <c r="L16" i="5"/>
  <c r="K16" i="5"/>
  <c r="J16" i="5"/>
  <c r="I16" i="5"/>
  <c r="H16" i="5"/>
  <c r="G16" i="5"/>
  <c r="F16" i="5"/>
  <c r="E16" i="5"/>
  <c r="D16" i="5"/>
  <c r="C16" i="5"/>
  <c r="Q15" i="5"/>
  <c r="Q16" i="5" s="1"/>
  <c r="P15" i="5"/>
  <c r="P16" i="5" s="1"/>
  <c r="O15" i="5"/>
  <c r="O16" i="5" s="1"/>
  <c r="D28" i="20" l="1"/>
  <c r="C27" i="20"/>
  <c r="C28" i="20" s="1"/>
  <c r="B28" i="20"/>
  <c r="D25" i="20"/>
  <c r="D29" i="20" s="1"/>
  <c r="C25" i="20"/>
  <c r="B25" i="20"/>
  <c r="B29" i="20" l="1"/>
  <c r="C29" i="20"/>
  <c r="I11" i="13" l="1"/>
  <c r="G24" i="16" l="1"/>
  <c r="G11" i="16"/>
  <c r="G12" i="16"/>
  <c r="G13" i="16"/>
  <c r="G14" i="16"/>
  <c r="G15" i="16"/>
  <c r="G16" i="16"/>
  <c r="G17" i="16"/>
  <c r="G18" i="16"/>
  <c r="G19" i="16"/>
  <c r="G20" i="16"/>
  <c r="G21" i="16"/>
  <c r="G10" i="16"/>
  <c r="F11" i="16"/>
  <c r="F12" i="16"/>
  <c r="F13" i="16"/>
  <c r="F14" i="16"/>
  <c r="F15" i="16"/>
  <c r="F16" i="16"/>
  <c r="F17" i="16"/>
  <c r="F18" i="16"/>
  <c r="F19" i="16"/>
  <c r="F20" i="16"/>
  <c r="F21" i="16"/>
  <c r="F10" i="16"/>
  <c r="N18" i="10"/>
  <c r="N14" i="10"/>
  <c r="B11" i="10" l="1"/>
  <c r="M56" i="30" l="1"/>
  <c r="K56" i="30"/>
  <c r="H49" i="30" l="1"/>
  <c r="L56" i="30" l="1"/>
  <c r="E14" i="14" l="1"/>
  <c r="I24" i="13" l="1"/>
  <c r="L48" i="30" l="1"/>
  <c r="M8" i="30"/>
  <c r="L8" i="30"/>
  <c r="K8" i="30"/>
  <c r="I49" i="30" l="1"/>
  <c r="F49" i="30"/>
  <c r="E49" i="30"/>
  <c r="C49" i="30"/>
  <c r="B49" i="30"/>
  <c r="G49" i="30"/>
  <c r="D49" i="30"/>
  <c r="L49" i="30" l="1"/>
  <c r="K49" i="30"/>
  <c r="M49" i="30"/>
  <c r="L55" i="30" l="1"/>
  <c r="K54" i="30"/>
  <c r="C57" i="30"/>
  <c r="F57" i="30"/>
  <c r="M54" i="30"/>
  <c r="J57" i="30"/>
  <c r="B57" i="30"/>
  <c r="D57" i="30"/>
  <c r="K55" i="30"/>
  <c r="G57" i="30"/>
  <c r="M55" i="30"/>
  <c r="H57" i="30"/>
  <c r="E57" i="30"/>
  <c r="L54" i="30" l="1"/>
  <c r="L57" i="30" s="1"/>
  <c r="I57" i="30"/>
  <c r="K57" i="30"/>
  <c r="M57" i="30"/>
  <c r="F10" i="14" l="1"/>
  <c r="D10" i="14"/>
  <c r="B10" i="14"/>
  <c r="B14" i="14" s="1"/>
  <c r="G9" i="16"/>
  <c r="F9" i="16"/>
  <c r="D26" i="13"/>
  <c r="B26" i="13"/>
  <c r="G13" i="21"/>
  <c r="D11" i="20" l="1"/>
  <c r="E18" i="21" l="1"/>
  <c r="E19" i="21" s="1"/>
  <c r="E13" i="21"/>
  <c r="F13" i="21" l="1"/>
  <c r="F18" i="21"/>
  <c r="F19" i="21" s="1"/>
  <c r="G18" i="21"/>
  <c r="G19" i="21" s="1"/>
  <c r="D18" i="20" l="1"/>
  <c r="D20" i="20" s="1"/>
  <c r="C18" i="20"/>
  <c r="C20" i="20" s="1"/>
  <c r="B18" i="20"/>
  <c r="C11" i="20"/>
  <c r="B11" i="20"/>
  <c r="B13" i="20" l="1"/>
  <c r="B20" i="20" s="1"/>
  <c r="D30" i="20" l="1"/>
  <c r="C30" i="20"/>
  <c r="B30" i="20"/>
  <c r="N11" i="10" l="1"/>
  <c r="N10" i="10"/>
  <c r="N9" i="10"/>
  <c r="A27" i="4" l="1"/>
  <c r="A26" i="4"/>
  <c r="A25" i="4"/>
  <c r="K9" i="4" l="1"/>
  <c r="H25" i="4" s="1"/>
  <c r="B13" i="4"/>
  <c r="M11" i="10" l="1"/>
  <c r="M10" i="10"/>
  <c r="M9" i="10"/>
  <c r="M14" i="4" l="1"/>
  <c r="J30" i="4" s="1"/>
  <c r="I25" i="13" l="1"/>
  <c r="I23" i="13"/>
  <c r="I21" i="13"/>
  <c r="I20" i="13"/>
  <c r="I19" i="13"/>
  <c r="I18" i="13"/>
  <c r="I14" i="13"/>
  <c r="I13" i="13"/>
  <c r="I12" i="13"/>
  <c r="I10" i="13"/>
  <c r="I9" i="13"/>
  <c r="E22" i="16" l="1"/>
  <c r="E25" i="16" s="1"/>
  <c r="D22" i="16"/>
  <c r="C22" i="16"/>
  <c r="C25" i="16" s="1"/>
  <c r="B22" i="16"/>
  <c r="G22" i="16" l="1"/>
  <c r="F22" i="16"/>
  <c r="E34" i="16"/>
  <c r="D25" i="16"/>
  <c r="D34" i="16" s="1"/>
  <c r="I47" i="14"/>
  <c r="I46" i="14"/>
  <c r="H44" i="14"/>
  <c r="G25" i="16" l="1"/>
  <c r="G34" i="16"/>
  <c r="C34" i="16"/>
  <c r="B25" i="16"/>
  <c r="I38" i="14"/>
  <c r="I39" i="14"/>
  <c r="I37" i="14"/>
  <c r="F25" i="16" l="1"/>
  <c r="F34" i="16" s="1"/>
  <c r="B34" i="16"/>
  <c r="I35" i="14"/>
  <c r="I34" i="14"/>
  <c r="I33" i="14"/>
  <c r="I32" i="14"/>
  <c r="I31" i="14"/>
  <c r="I30" i="14"/>
  <c r="I29" i="14"/>
  <c r="I27" i="14"/>
  <c r="I26" i="14"/>
  <c r="I25" i="14"/>
  <c r="I24" i="14"/>
  <c r="I23" i="14"/>
  <c r="I22" i="14"/>
  <c r="I21" i="14"/>
  <c r="I20" i="14"/>
  <c r="I19" i="14"/>
  <c r="I18" i="14"/>
  <c r="I16" i="14"/>
  <c r="I13" i="14"/>
  <c r="H13" i="14"/>
  <c r="I12" i="14"/>
  <c r="H12" i="14"/>
  <c r="I11" i="14"/>
  <c r="H11" i="14"/>
  <c r="I9" i="14"/>
  <c r="H9" i="14"/>
  <c r="C14" i="14"/>
  <c r="C36" i="14" s="1"/>
  <c r="B42" i="14"/>
  <c r="I8" i="14"/>
  <c r="H8" i="14"/>
  <c r="G30" i="13"/>
  <c r="F30" i="13"/>
  <c r="E30" i="13"/>
  <c r="D30" i="13"/>
  <c r="C30" i="13"/>
  <c r="B30" i="13"/>
  <c r="J26" i="13"/>
  <c r="H26" i="13"/>
  <c r="I27" i="13" s="1"/>
  <c r="F26" i="13"/>
  <c r="E26" i="13"/>
  <c r="C26" i="13"/>
  <c r="C42" i="14" l="1"/>
  <c r="F42" i="14"/>
  <c r="F14" i="14"/>
  <c r="G14" i="14"/>
  <c r="D42" i="14"/>
  <c r="D14" i="14"/>
  <c r="E36" i="14"/>
  <c r="E42" i="14" s="1"/>
  <c r="I26" i="13"/>
  <c r="I10" i="14"/>
  <c r="I14" i="14" s="1"/>
  <c r="H10" i="14"/>
  <c r="H42" i="14" s="1"/>
  <c r="I29" i="13" l="1"/>
  <c r="H14" i="14"/>
  <c r="H30" i="13"/>
  <c r="J30" i="13"/>
  <c r="I30" i="13" l="1"/>
  <c r="J13" i="10"/>
  <c r="I13" i="10"/>
  <c r="I15" i="10" s="1"/>
  <c r="I19" i="10" s="1"/>
  <c r="H13" i="10"/>
  <c r="L13" i="10"/>
  <c r="K13" i="10"/>
  <c r="D13" i="10"/>
  <c r="C13" i="10"/>
  <c r="C15" i="10" s="1"/>
  <c r="C19" i="10" s="1"/>
  <c r="B13" i="10"/>
  <c r="N13" i="10" l="1"/>
  <c r="M13" i="10"/>
  <c r="O13" i="10"/>
  <c r="N15" i="10" l="1"/>
  <c r="N19" i="10" s="1"/>
  <c r="L20" i="4" l="1"/>
  <c r="I36" i="4" s="1"/>
  <c r="G29" i="4"/>
  <c r="G31" i="4" s="1"/>
  <c r="F29" i="4"/>
  <c r="F33" i="4" s="1"/>
  <c r="F37" i="4" s="1"/>
  <c r="E29" i="4"/>
  <c r="D29" i="4"/>
  <c r="D31" i="4" s="1"/>
  <c r="C29" i="4"/>
  <c r="B29" i="4"/>
  <c r="J13" i="4"/>
  <c r="I13" i="4"/>
  <c r="I17" i="4" s="1"/>
  <c r="I21" i="4" s="1"/>
  <c r="H13" i="4"/>
  <c r="G13" i="4"/>
  <c r="E13" i="4"/>
  <c r="D13" i="4"/>
  <c r="C13" i="4"/>
  <c r="F13" i="4" s="1"/>
  <c r="M11" i="4"/>
  <c r="J27" i="4" s="1"/>
  <c r="L11" i="4"/>
  <c r="I27" i="4" s="1"/>
  <c r="K11" i="4"/>
  <c r="H27" i="4" s="1"/>
  <c r="M10" i="4"/>
  <c r="J26" i="4" s="1"/>
  <c r="K10" i="4"/>
  <c r="M9" i="4"/>
  <c r="J25" i="4" s="1"/>
  <c r="L9" i="4"/>
  <c r="I25" i="4" s="1"/>
  <c r="L10" i="4" l="1"/>
  <c r="F17" i="4"/>
  <c r="F21" i="4" s="1"/>
  <c r="C17" i="4"/>
  <c r="C21" i="4" s="1"/>
  <c r="C37" i="4"/>
  <c r="G15" i="4"/>
  <c r="D15" i="4"/>
  <c r="J15" i="4"/>
  <c r="K13" i="4"/>
  <c r="L13" i="4"/>
  <c r="L17" i="4" s="1"/>
  <c r="L21" i="4" s="1"/>
  <c r="M13" i="4"/>
  <c r="J29" i="4"/>
  <c r="I26" i="4"/>
  <c r="I29" i="4" s="1"/>
  <c r="I33" i="4" s="1"/>
  <c r="H26" i="4"/>
  <c r="H29" i="4" s="1"/>
  <c r="I37" i="4" l="1"/>
  <c r="M15" i="4"/>
  <c r="J31" i="4" s="1"/>
  <c r="G36" i="14" l="1"/>
  <c r="G42" i="14" s="1"/>
  <c r="I17" i="14"/>
  <c r="I36" i="14" s="1"/>
  <c r="I42" i="14" s="1"/>
</calcChain>
</file>

<file path=xl/sharedStrings.xml><?xml version="1.0" encoding="utf-8"?>
<sst xmlns="http://schemas.openxmlformats.org/spreadsheetml/2006/main" count="847" uniqueCount="290">
  <si>
    <t>Summary of Requirements</t>
  </si>
  <si>
    <t>Salaries and Expenses</t>
  </si>
  <si>
    <t>(Dollars in Thousands)</t>
  </si>
  <si>
    <t>Direct Pos.</t>
  </si>
  <si>
    <t>Amount</t>
  </si>
  <si>
    <t>Pay and Benefits</t>
  </si>
  <si>
    <t>Domestic Rent and Facilities</t>
  </si>
  <si>
    <t>Program Changes</t>
  </si>
  <si>
    <t>Subtotal, Increases</t>
  </si>
  <si>
    <t>Total Program Changes</t>
  </si>
  <si>
    <t>end of line</t>
  </si>
  <si>
    <t>end of sheet</t>
  </si>
  <si>
    <t>Formula = Prior Year Budget + Rescission</t>
  </si>
  <si>
    <t>Formula = Transfers + Pay &amp; Benefits + Domestic Rent &amp; Facilities + Other Adjustments + Foreign Expenses + Prison &amp; Detention + Non-Recurral Non-Personnel.</t>
  </si>
  <si>
    <t>Formula = Subtotal Increases + Subtotal Offsets</t>
  </si>
  <si>
    <t>Formula = Current Services + Program Changes</t>
  </si>
  <si>
    <t>Formula = Total Request - Current Year</t>
  </si>
  <si>
    <t>General Instructions</t>
  </si>
  <si>
    <t>Total</t>
  </si>
  <si>
    <t>Reimbursable FTE</t>
  </si>
  <si>
    <t>Other FTE:</t>
  </si>
  <si>
    <t>Overtime</t>
  </si>
  <si>
    <t>Direct FTE</t>
  </si>
  <si>
    <t>Program Increases</t>
  </si>
  <si>
    <t>Total Increases</t>
  </si>
  <si>
    <t>Program Offsets</t>
  </si>
  <si>
    <t>Total Program Increases</t>
  </si>
  <si>
    <t>Agt./
Atty.</t>
  </si>
  <si>
    <t>Resources by Department of Justice Strategic Goal/Objective</t>
  </si>
  <si>
    <t>Strategic Goal and Strategic Objective</t>
  </si>
  <si>
    <t>Direct Amount</t>
  </si>
  <si>
    <t>Direct/
Reimb FTE</t>
  </si>
  <si>
    <t>Goal 1</t>
  </si>
  <si>
    <t>Prevent, disrupt, and defeat terrorist operations before they occur.</t>
  </si>
  <si>
    <t>Prosecute those involved in terrorist acts.</t>
  </si>
  <si>
    <t>Combat espionage against the United States.</t>
  </si>
  <si>
    <t xml:space="preserve">Prevent Terrorism and Promote the Nation's Security Consistent with the Rule of Law
</t>
  </si>
  <si>
    <t>Goal 2</t>
  </si>
  <si>
    <t>Prevent Crime, Protect the Rights of the American People, and enforce Federal Law</t>
  </si>
  <si>
    <t>Subtotal, Goal 2</t>
  </si>
  <si>
    <t>Subtotal, Goal 1</t>
  </si>
  <si>
    <t>TOTAL</t>
  </si>
  <si>
    <t>25.6 Medical Care</t>
  </si>
  <si>
    <t xml:space="preserve"> </t>
  </si>
  <si>
    <t>Subtotal, Pay and Benefits</t>
  </si>
  <si>
    <t>Subtotal, Domestic Rent and Facilities</t>
  </si>
  <si>
    <t>Reprogramming/Transfers</t>
  </si>
  <si>
    <t xml:space="preserve">Carryover </t>
  </si>
  <si>
    <t>Crosswalk of 2013 Availability</t>
  </si>
  <si>
    <t>Summary of Reimbursable Resources</t>
  </si>
  <si>
    <t>Increase/Decrease</t>
  </si>
  <si>
    <t>Reimb. Pos.</t>
  </si>
  <si>
    <t>Reimb. FTE</t>
  </si>
  <si>
    <t>Detail of Permanent Positions by Category</t>
  </si>
  <si>
    <t>ATBs</t>
  </si>
  <si>
    <t>Category</t>
  </si>
  <si>
    <t>Intelligence Series (132)</t>
  </si>
  <si>
    <t>Personnel Management (200-299)</t>
  </si>
  <si>
    <t>Clerical and Office Services (300-399)</t>
  </si>
  <si>
    <t>Accounting and Budget (500-599)</t>
  </si>
  <si>
    <t>Attorneys (905)</t>
  </si>
  <si>
    <t>Information &amp; Arts (1000-1099)</t>
  </si>
  <si>
    <t>Business &amp; Industry (1100-1199)</t>
  </si>
  <si>
    <t>Library (1400-1499)</t>
  </si>
  <si>
    <t>Criminal Investigative Series (1811)</t>
  </si>
  <si>
    <t>Supply Services (2000-2099)</t>
  </si>
  <si>
    <t>Information Technology Mgmt  (2210)</t>
  </si>
  <si>
    <t>Security Specialists (080)</t>
  </si>
  <si>
    <t>Miscellaneous Operations (010-099)</t>
  </si>
  <si>
    <t>Total Direct Pos.</t>
  </si>
  <si>
    <t>Total Reimb. Pos.</t>
  </si>
  <si>
    <t>Headquarters (Washington, D.C.)</t>
  </si>
  <si>
    <t>U.S. Field</t>
  </si>
  <si>
    <t>Foreign Field</t>
  </si>
  <si>
    <t>Summary of Requirements by Object Class</t>
  </si>
  <si>
    <t>Object Class</t>
  </si>
  <si>
    <t>11.1 Full-Time Permanent</t>
  </si>
  <si>
    <t>11.3 Other than Full-Time Permanent</t>
  </si>
  <si>
    <t>Other Compensation</t>
  </si>
  <si>
    <t>11.8 Special Personal Services Payments</t>
  </si>
  <si>
    <t>Other Object  Classes</t>
  </si>
  <si>
    <t>12.0 Personnel Benefits</t>
  </si>
  <si>
    <t>13.0 Benefits for former personnel</t>
  </si>
  <si>
    <t>21.0 Travel and Transportation of Persons</t>
  </si>
  <si>
    <t>23.1 Rental Payments to GSA</t>
  </si>
  <si>
    <t>23.2 Rental Payments to Others</t>
  </si>
  <si>
    <t>23.3 Communications, Utilities, and Miscellaneous Charges</t>
  </si>
  <si>
    <t>24.0 Printing and Reproduction</t>
  </si>
  <si>
    <t>25.1 Advisory and Assistance Services</t>
  </si>
  <si>
    <t>25.2 Other Services from Non-Federal Sources</t>
  </si>
  <si>
    <t>25.3 Other Goods and Services from Federal Sources</t>
  </si>
  <si>
    <t>25.4 Operation and Maintenance of Facilities</t>
  </si>
  <si>
    <t>25.7 Operation and Maintenance of Equipment</t>
  </si>
  <si>
    <t>25.8 Subsistence and Support of Persons</t>
  </si>
  <si>
    <t>26.0 Supplies and Materials</t>
  </si>
  <si>
    <t>31.0 Equipment</t>
  </si>
  <si>
    <t>32.0 Land and Structures</t>
  </si>
  <si>
    <t>42.0 Insurance Claims and Indemnities</t>
  </si>
  <si>
    <t>Total Obligations</t>
  </si>
  <si>
    <t>Total Direct Requirements</t>
  </si>
  <si>
    <t>Full-Time Permanent</t>
  </si>
  <si>
    <t>23.1 Rental Payments to GSA (Reimbursable)</t>
  </si>
  <si>
    <t>25.3 Other Goods and Services from Federal Sources - DHS Security (Reimbursable)</t>
  </si>
  <si>
    <t>Financial Analysis of Program Changes</t>
  </si>
  <si>
    <t>Grades</t>
  </si>
  <si>
    <t>SES</t>
  </si>
  <si>
    <t>GS-15</t>
  </si>
  <si>
    <t>GS-14</t>
  </si>
  <si>
    <t>GS-13</t>
  </si>
  <si>
    <t>GS-12</t>
  </si>
  <si>
    <t>GS-11</t>
  </si>
  <si>
    <t>GS-10</t>
  </si>
  <si>
    <t>GS-9</t>
  </si>
  <si>
    <t>GS-8</t>
  </si>
  <si>
    <t>GS-7</t>
  </si>
  <si>
    <t>GS-6</t>
  </si>
  <si>
    <t>GS-5</t>
  </si>
  <si>
    <t>Total Positions and Annual Amount</t>
  </si>
  <si>
    <t>Lapse (-)</t>
  </si>
  <si>
    <t>Total FTEs and Personnel Compensation</t>
  </si>
  <si>
    <t>Base Adjustments</t>
  </si>
  <si>
    <t>Total Base Adjustments</t>
  </si>
  <si>
    <t>Estimate FTE</t>
  </si>
  <si>
    <t>Estim. FTE</t>
  </si>
  <si>
    <t>Balance Rescission</t>
  </si>
  <si>
    <t>Total Direct</t>
  </si>
  <si>
    <t>Total Direct and Reimb. FTE</t>
  </si>
  <si>
    <t>Grand Total, FTE</t>
  </si>
  <si>
    <t>Program Activity</t>
  </si>
  <si>
    <t>Justifications for Technical and Base Adjustments</t>
  </si>
  <si>
    <t>TOTAL DIRECT TECHNICAL and BASE ADJUSTMENTS</t>
  </si>
  <si>
    <t>Recoveries/Refunds</t>
  </si>
  <si>
    <t>Obligations by Program Activity</t>
  </si>
  <si>
    <t>Total Program Change Requests</t>
  </si>
  <si>
    <t>11.5 Other Personnel Compensation</t>
  </si>
  <si>
    <t>22.0 Transportation of Things</t>
  </si>
  <si>
    <t>Subtract - Unobligated Balance, Start-of-Year</t>
  </si>
  <si>
    <t>Do NOT change font, font size and other display settings.</t>
  </si>
  <si>
    <r>
      <t xml:space="preserve">Display  </t>
    </r>
    <r>
      <rPr>
        <b/>
        <sz val="11"/>
        <rFont val="Arial"/>
        <family val="2"/>
      </rPr>
      <t>Prior Year</t>
    </r>
    <r>
      <rPr>
        <sz val="11"/>
        <rFont val="Arial"/>
        <family val="2"/>
      </rPr>
      <t xml:space="preserve"> Budget, direct only</t>
    </r>
  </si>
  <si>
    <r>
      <t xml:space="preserve">Display </t>
    </r>
    <r>
      <rPr>
        <b/>
        <sz val="11"/>
        <rFont val="Arial"/>
        <family val="2"/>
      </rPr>
      <t>Current Year</t>
    </r>
    <r>
      <rPr>
        <sz val="11"/>
        <rFont val="Arial"/>
        <family val="2"/>
      </rPr>
      <t xml:space="preserve"> Budget, direct only</t>
    </r>
  </si>
  <si>
    <t>Must agree with Total Pay &amp; Benefits section in exhibit E.</t>
  </si>
  <si>
    <t>Must agree with Total Domestic Rent &amp; Facilities in exhibit E.</t>
  </si>
  <si>
    <r>
      <t xml:space="preserve">This is a snapshot of Total Budget Request.  </t>
    </r>
    <r>
      <rPr>
        <b/>
        <sz val="11"/>
        <rFont val="Arial"/>
        <family val="2"/>
      </rPr>
      <t>All exhibits should tie to related numbers in exhibit B.</t>
    </r>
  </si>
  <si>
    <t>Budgetary Resources</t>
  </si>
  <si>
    <t>Est. FTE</t>
  </si>
  <si>
    <t>Total Direct with Rescission</t>
  </si>
  <si>
    <t>Carryover:</t>
  </si>
  <si>
    <t>Recoveries/Refunds:</t>
  </si>
  <si>
    <t>Insert/delete rows as needed.  Make sure total formula includes applicable rows in calculation.</t>
  </si>
  <si>
    <t>Remove all items that are not applicable.  If exhibit B exceeds 50 rows, insert Page Break between sections.  Do NOT break in the middle.</t>
  </si>
  <si>
    <t>Numbers of last rows in list, before subtotals, need to be underlined.</t>
  </si>
  <si>
    <t>Formula = Current Year + Technical Adjustments + Base Adjustments</t>
  </si>
  <si>
    <t>Collections by Source</t>
  </si>
  <si>
    <t>Subtract - Transfers/Reprogramming</t>
  </si>
  <si>
    <t>Subtract - Recoveries/Refunds</t>
  </si>
  <si>
    <t>A: Organizational Chart</t>
  </si>
  <si>
    <t>FY 2015 Request</t>
  </si>
  <si>
    <t>2013 Enacted</t>
  </si>
  <si>
    <t>2013 Sequester Cut</t>
  </si>
  <si>
    <t>2015 Current Services</t>
  </si>
  <si>
    <t>2015 Total Request</t>
  </si>
  <si>
    <t>2014 - 2015 Total Change</t>
  </si>
  <si>
    <t>2015 Technical and Base Adjustments</t>
  </si>
  <si>
    <t>2015 Increases</t>
  </si>
  <si>
    <t>2015 Offsets</t>
  </si>
  <si>
    <t>2015 Request</t>
  </si>
  <si>
    <r>
      <t>Moves (Lease Expirations):</t>
    </r>
    <r>
      <rPr>
        <sz val="9"/>
        <color theme="1"/>
        <rFont val="Arial"/>
        <family val="2"/>
      </rPr>
      <t xml:space="preserve">
GSA requires all agencies to pay relocation costs associated with lease expirations.  This request provides for the costs associated with new office relocations caused by the expiration of leases in FY 2015. </t>
    </r>
  </si>
  <si>
    <t>2013 Appropriation Enacted w/o Balance Rescission</t>
  </si>
  <si>
    <t>2013 Enacted with Rescissions and Sequester</t>
  </si>
  <si>
    <t>2013 Rescissions (1.877% &amp; 0.2%)</t>
  </si>
  <si>
    <t>FY 2015 Program Changes by Decision Unit</t>
  </si>
  <si>
    <t>United States Attorneys</t>
  </si>
  <si>
    <t>Criminal Litigation</t>
  </si>
  <si>
    <t>Civil Litigation</t>
  </si>
  <si>
    <t>Legal Education</t>
  </si>
  <si>
    <r>
      <t>Health Insurance:</t>
    </r>
    <r>
      <rPr>
        <sz val="9"/>
        <color theme="1"/>
        <rFont val="Arial"/>
        <family val="2"/>
      </rPr>
      <t xml:space="preserve">
Effective January 2015, the component's contribution to Federal employees' health insurance increases by 3.1 percent.  Applied against the 2014 estimate of $71,269,000, the additional amount required is </t>
    </r>
    <r>
      <rPr>
        <b/>
        <sz val="9"/>
        <color theme="1"/>
        <rFont val="Arial"/>
        <family val="2"/>
      </rPr>
      <t>$2,222,000</t>
    </r>
    <r>
      <rPr>
        <sz val="9"/>
        <color theme="1"/>
        <rFont val="Arial"/>
        <family val="2"/>
      </rPr>
      <t>.</t>
    </r>
  </si>
  <si>
    <r>
      <t>General Services Administration (GSA) Rent:</t>
    </r>
    <r>
      <rPr>
        <sz val="9"/>
        <color theme="1"/>
        <rFont val="Arial"/>
        <family val="2"/>
      </rPr>
      <t xml:space="preserve">
GSA will continue to charge rental rates that approximate those charged to commercial tenants for equivalent space and related services.  The requested increase of </t>
    </r>
    <r>
      <rPr>
        <b/>
        <sz val="9"/>
        <color theme="1"/>
        <rFont val="Arial"/>
        <family val="2"/>
      </rPr>
      <t>$5,889,000</t>
    </r>
    <r>
      <rPr>
        <sz val="9"/>
        <color theme="1"/>
        <rFont val="Arial"/>
        <family val="2"/>
      </rPr>
      <t xml:space="preserve"> is required to meet our commitment to GSA.  The costs associated with GSA rent were derived through the use of an automated system, which uses the latest inventory data, including rate increases to be effective FY 2015 for each building currently occupied by Department of Justice components, as well as the costs of new space to be occupied.  GSA provides data on the rate increases.</t>
    </r>
  </si>
  <si>
    <t>Social Sciences (100-199)</t>
  </si>
  <si>
    <t>Paralegals (950)</t>
  </si>
  <si>
    <t>Other Law (900-998)</t>
  </si>
  <si>
    <t>General Investigative Series (1801-1810)</t>
  </si>
  <si>
    <t>Increases:</t>
  </si>
  <si>
    <t>Executive Office for OCDETF</t>
  </si>
  <si>
    <t>Executive Office for OCDETF (AFF, Strike Force, FAC)</t>
  </si>
  <si>
    <t>Debt Collection 3% Fund-Personnnel/Special Projects</t>
  </si>
  <si>
    <t>Debt Collection 3% Fund-Enhancements</t>
  </si>
  <si>
    <t>3% Funded HCF-Pharmaceutical Fraud</t>
  </si>
  <si>
    <t>3% Funded HCF-Civil Cases</t>
  </si>
  <si>
    <t>Health Care Fraud and Abuse Control (Mandatory Funding)</t>
  </si>
  <si>
    <t>Health Care Fraud and Abuse Control (Discretionary Funding)</t>
  </si>
  <si>
    <t>Office of Victims of Crimes</t>
  </si>
  <si>
    <t xml:space="preserve">Office of Victims of Crimes (VNS) </t>
  </si>
  <si>
    <t>Bureau of Indian Affairs</t>
  </si>
  <si>
    <t>Other Misc. Enacted agreements</t>
  </si>
  <si>
    <t>DOJ/Civil Rights Division</t>
  </si>
  <si>
    <t>DOJ/OIG</t>
  </si>
  <si>
    <t xml:space="preserve">Bureau of Justice Assistance </t>
  </si>
  <si>
    <t>OGC, Navy Litigation Office</t>
  </si>
  <si>
    <t>Environment and Natural Resources Division</t>
  </si>
  <si>
    <t>Executive Office for U.S. Trustees</t>
  </si>
  <si>
    <t>Federal Bureau of Investigation</t>
  </si>
  <si>
    <t>Federal Bureau of Prisons</t>
  </si>
  <si>
    <t>Department of Interior</t>
  </si>
  <si>
    <t>Department of Housing &amp; Urban Development</t>
  </si>
  <si>
    <t>Department of Homeland Security - Border Fence</t>
  </si>
  <si>
    <t>Federal Housing Finance Agency - OIG</t>
  </si>
  <si>
    <t>Criminal Division</t>
  </si>
  <si>
    <t>DOJ Asset Forfeiture Mgmt Staff</t>
  </si>
  <si>
    <t>Office of Attorney Recruitment &amp; Management</t>
  </si>
  <si>
    <t>Justice Management Division</t>
  </si>
  <si>
    <t>Department of Treasury/OIG</t>
  </si>
  <si>
    <t>Civil Division</t>
  </si>
  <si>
    <t>National Security Division</t>
  </si>
  <si>
    <t>CMS/CMSO Medicaid Integrity Group</t>
  </si>
  <si>
    <t>Dept of Health and Human Services</t>
  </si>
  <si>
    <t xml:space="preserve">Other Workyears Provided </t>
  </si>
  <si>
    <t>Estim. Reimb. FTE</t>
  </si>
  <si>
    <t>=</t>
  </si>
  <si>
    <t>Ungraded</t>
  </si>
  <si>
    <t xml:space="preserve">In FY 2013, the United States Attorneys transferred $37,000,000 in prior year unobligated balances into the No-Year account to cover operational expenses. </t>
  </si>
  <si>
    <t>Total 2013 Enacted (with Rescissions and Sequester)</t>
  </si>
  <si>
    <t>2014 Enacted</t>
  </si>
  <si>
    <t>Mutual Legal Assistance Treaty (MLAT) Processing</t>
  </si>
  <si>
    <t>Smart on Crime Initiative</t>
  </si>
  <si>
    <t>Offsets:</t>
  </si>
  <si>
    <t>Subtotal, Offsets</t>
  </si>
  <si>
    <t>[15,000]</t>
  </si>
  <si>
    <t>Actual FTE</t>
  </si>
  <si>
    <t>MLAT</t>
  </si>
  <si>
    <t>Location of Description in Narrative</t>
  </si>
  <si>
    <t>Total Program Offsets</t>
  </si>
  <si>
    <t>Combat the threat, incidence, and prevalence of violent crime by leveraging strategic partnerships to investigate, arrest, and prosecute violent offenders and illegal firearms traffickers.</t>
  </si>
  <si>
    <t xml:space="preserve">Prevent and intervene in crimes against vulnerable populations and uphold the rights of, and improve services to America’s crime victims </t>
  </si>
  <si>
    <t>Disrupt and dismantle major drug trafficking organizations to combat the threat, trafficking, and use of illegal drugs and the diversion of licit drugs</t>
  </si>
  <si>
    <t>Investigate and prosecute corruption, economic crimes, and transnational organized crime</t>
  </si>
  <si>
    <t xml:space="preserve">Promote and protect American civil rights by preventing and prosecuting discriminatory practices </t>
  </si>
  <si>
    <t>Protect the federal fisc and defend the interests of the United States</t>
  </si>
  <si>
    <r>
      <t xml:space="preserve">2015 Pay Raise:
</t>
    </r>
    <r>
      <rPr>
        <sz val="9"/>
        <color theme="1"/>
        <rFont val="Arial"/>
        <family val="2"/>
      </rPr>
      <t xml:space="preserve">This request provides for a proposed 1 percent pay raise to be effective in January of 2015.  The amount requested, </t>
    </r>
    <r>
      <rPr>
        <b/>
        <sz val="9"/>
        <color theme="1"/>
        <rFont val="Arial"/>
        <family val="2"/>
      </rPr>
      <t>$10,150,000</t>
    </r>
    <r>
      <rPr>
        <sz val="9"/>
        <color theme="1"/>
        <rFont val="Arial"/>
        <family val="2"/>
      </rPr>
      <t>, represents the pay amounts for 3/4 of the fiscal year plus appropriate benefits ($7,808,000 for pay and $2,342,000 for benefits).</t>
    </r>
  </si>
  <si>
    <r>
      <t xml:space="preserve">Annualization of 2014 Pay Raise:
</t>
    </r>
    <r>
      <rPr>
        <sz val="9"/>
        <color theme="1"/>
        <rFont val="Arial"/>
        <family val="2"/>
      </rPr>
      <t xml:space="preserve">This pay annualization represents first quarter amounts (October through December) of the 2014 pay increase of 1.0% included in the 2014 President's Budget.  The amount requested </t>
    </r>
    <r>
      <rPr>
        <b/>
        <sz val="9"/>
        <color theme="1"/>
        <rFont val="Arial"/>
        <family val="2"/>
      </rPr>
      <t>$2,976,000</t>
    </r>
    <r>
      <rPr>
        <sz val="9"/>
        <color theme="1"/>
        <rFont val="Arial"/>
        <family val="2"/>
      </rPr>
      <t>, represents the pay amounts for 1/4 of the fiscal year plus appropriate benefits ($2,289,000 for pay and $687,000 for benefits).</t>
    </r>
  </si>
  <si>
    <r>
      <t>Retirement:</t>
    </r>
    <r>
      <rPr>
        <sz val="9"/>
        <color theme="1"/>
        <rFont val="Arial"/>
        <family val="2"/>
      </rPr>
      <t xml:space="preserve">
Agency retirement contributions increase as employees under CSRS retire and are replaced by FERS employees.  Based on U.S. Department of Justice Agency estimates, we project that the DOJ workforce will convert from CSRS to FERS at a rate of 1.3 percent per year.  The requested increase of </t>
    </r>
    <r>
      <rPr>
        <b/>
        <sz val="9"/>
        <color theme="1"/>
        <rFont val="Arial"/>
        <family val="2"/>
      </rPr>
      <t>$1,470,000</t>
    </r>
    <r>
      <rPr>
        <sz val="9"/>
        <color theme="1"/>
        <rFont val="Arial"/>
        <family val="2"/>
      </rPr>
      <t xml:space="preserve"> is necessary to meet our increased retirement obligations as a result of this conversion.</t>
    </r>
  </si>
  <si>
    <r>
      <rPr>
        <u/>
        <sz val="9"/>
        <color theme="1"/>
        <rFont val="Arial"/>
        <family val="2"/>
      </rPr>
      <t xml:space="preserve">FERS Regular/Law Enforcement Retirement Contribution:
</t>
    </r>
    <r>
      <rPr>
        <sz val="9"/>
        <color theme="1"/>
        <rFont val="Arial"/>
        <family val="2"/>
      </rPr>
      <t xml:space="preserve">Effective October 1, 2014 (FY 2015), the </t>
    </r>
    <r>
      <rPr>
        <b/>
        <sz val="9"/>
        <color theme="1"/>
        <rFont val="Arial"/>
        <family val="2"/>
      </rPr>
      <t xml:space="preserve">new agency contribution rates of 13.2% (up from the current 11.9%, or an increase of 1.3%) and 28.8% for law enforcement personnel (up from the current 26.3%, or an increase of 2.5%).  </t>
    </r>
    <r>
      <rPr>
        <sz val="9"/>
        <color theme="1"/>
        <rFont val="Arial"/>
        <family val="2"/>
      </rPr>
      <t xml:space="preserve">The amount requested, </t>
    </r>
    <r>
      <rPr>
        <b/>
        <sz val="9"/>
        <color theme="1"/>
        <rFont val="Arial"/>
        <family val="2"/>
      </rPr>
      <t>$13,655,000</t>
    </r>
    <r>
      <rPr>
        <sz val="9"/>
        <color theme="1"/>
        <rFont val="Arial"/>
        <family val="2"/>
      </rPr>
      <t xml:space="preserve">, represents the funds needed to cover this increase. </t>
    </r>
  </si>
  <si>
    <r>
      <t>Guard Services:</t>
    </r>
    <r>
      <rPr>
        <sz val="9"/>
        <color theme="1"/>
        <rFont val="Arial"/>
        <family val="2"/>
      </rPr>
      <t xml:space="preserve">
This includes Department of Homeland Security (DHS) Federal Protective Service charges, Justice Protective Service charges and other security services across the country.  The requested increase of </t>
    </r>
    <r>
      <rPr>
        <b/>
        <sz val="9"/>
        <color theme="1"/>
        <rFont val="Arial"/>
        <family val="2"/>
      </rPr>
      <t>$679,000</t>
    </r>
    <r>
      <rPr>
        <sz val="9"/>
        <color theme="1"/>
        <rFont val="Arial"/>
        <family val="2"/>
      </rPr>
      <t xml:space="preserve"> is required to meet these commitments.</t>
    </r>
  </si>
  <si>
    <t>2013 Actual</t>
  </si>
  <si>
    <t>1) The 2013 Enacted Appropriation includes the 2 across-the-board rescissions of 1.877% and 0.2%.</t>
  </si>
  <si>
    <t>Crosswalk of 2014 Availability</t>
  </si>
  <si>
    <t>2014 Availability</t>
  </si>
  <si>
    <t>2014 Planned</t>
  </si>
  <si>
    <t>ATF</t>
  </si>
  <si>
    <t>Center for Disease Control</t>
  </si>
  <si>
    <t>Office of violence Against Women</t>
  </si>
  <si>
    <t>Department of Treasury/IRS</t>
  </si>
  <si>
    <t>Tax Division</t>
  </si>
  <si>
    <t>Consumer Financial Protection Bureau</t>
  </si>
  <si>
    <t>U.S. Forest Service</t>
  </si>
  <si>
    <t xml:space="preserve">          Miscellaneous Program and Administrative Reductions</t>
  </si>
  <si>
    <t>Miscellaneous Program and Administrative Reductions</t>
  </si>
  <si>
    <t>[0]</t>
  </si>
  <si>
    <t>Status of Congressionally Requested Studies, Reports, and Evaluations</t>
  </si>
  <si>
    <t>25.5 Research and Development Contract</t>
  </si>
  <si>
    <r>
      <rPr>
        <b/>
        <u/>
        <sz val="9"/>
        <color theme="1"/>
        <rFont val="Arial"/>
        <family val="2"/>
      </rPr>
      <t>Note</t>
    </r>
    <r>
      <rPr>
        <b/>
        <sz val="9"/>
        <color theme="1"/>
        <rFont val="Arial"/>
        <family val="2"/>
      </rPr>
      <t>:</t>
    </r>
    <r>
      <rPr>
        <sz val="9"/>
        <color theme="1"/>
        <rFont val="Arial"/>
        <family val="2"/>
      </rPr>
      <t xml:space="preserve"> The Total Reimbursable columns reflect USA's authorized reimbursable position totals.</t>
    </r>
  </si>
  <si>
    <t>Sequester</t>
  </si>
  <si>
    <t>The United States Attorneys carried a Direct Unobligated balance of $7,484,000 into FY 2014.  The amount came from these sources:</t>
  </si>
  <si>
    <t>(1)  $7,154,000 is from the No-Year Salaries and Expenses account; and (2) $330,000 is the remaining balance from the ONDCP HIDTA.</t>
  </si>
  <si>
    <t>The $7,154,000 in unobligated balances in the No-Year account is comprised of: (1) $1,500,000 to fund expenses at the National Advocacy Center (NAC) located in Columbia, South Carolina; and (2) $5,600,000 to be used primarily for inflationary adjustments in FY 2014 and to offset "front-loaded" obligations like JMD library costs, while operating under a CR.</t>
  </si>
  <si>
    <t>[103]</t>
  </si>
  <si>
    <t>[52]</t>
  </si>
  <si>
    <t>Page 43</t>
  </si>
  <si>
    <t>[60]</t>
  </si>
  <si>
    <t>In FY 2014, $400,000 is the anticipated amount that will be transferrred from the ONDCP HIDTA to United States Attorneys.</t>
  </si>
  <si>
    <t>The Managers Statement associated with the FY 2014 Consolidated Appropriations Act, directs the Department to provide reports to the Committees on Appropriations on at least a semi-annual basis with regard to work of U.S. Attorneys on human trafficking task forces, and continue outreach efforts as specified in the House report.</t>
  </si>
  <si>
    <t>The House Committee Report language associated with the FY 2014 Consolidated Appropriations Act, page 33, directs the Department to submit a comprehensive report, not later than 120 days after the enactment of this Act, on its efforts to counter terrorism financing, including its investigation and prosecution of cases, since 2001. The report, which may be submitted in both classified and unclassified form, should include a description of terrorism financing trends, and annual statistics on the types of cases brought by year; list organizational changes to units within DOJ responsible for investigating and prosecuting terrorist finance cases; and describe how such reorganization may have affected the number and type of cases handled. In addition, the report should describe steps taken by the Department to address recommendations made by the Office of Inspector General (OIG) in its March 2013 report (OIG 13–17), Efforts to Coordinate and Address Terrorist Financing.</t>
  </si>
  <si>
    <t xml:space="preserve">The Senate Report language associated with the FY 2014 Consolidated Appropriations Act, page 54, directs the Department and the United States Attorneys to submit a report, not more than 180 days from the date of enactment of this act, to the Committee on its strategy to combat gangs of national significance, including violent street gangs. The report shall discuss strategies and best practices for arresting and prosecuting individuals from large gangs, as well as the most effective prevention and intervention techniques. The report should identify emerging trends in gang activity including cyber and human trafficking crimes, as well as more traditional activities such as gun trafficking, and identify the geographic areas with the highest rate of such activities. Finally, the report shall include the number of gang cases, gun cases, and criminal Racketeer Influenced and Corrupt Organizations [RICO] cases tried by each U.S. Attorney's office over the last 5 years, as well as a listing of any cases in which there was coordination with States attorneys' offices. </t>
  </si>
  <si>
    <t>Goal 3</t>
  </si>
  <si>
    <t>Ensure and Support the Fair, Impartial, Efficient, and Transparent Administration of Justice at the Federal, State, Local, Tribal and International Levels.</t>
  </si>
  <si>
    <t>Reform and strengthen America’s criminal justice system by targeting only the most serious offenses for federal prosecution, expanding the use of diversion programs, and aiding inmates in reentering society</t>
  </si>
  <si>
    <t>Subtotal, Goal 3</t>
  </si>
  <si>
    <t>Strengthen the government-to-government relationship between tribes and the United States, improve public safety in Indian Country, and honor treaty and trust responsibilities through consistent, coordinated policies, activities, and litigation</t>
  </si>
  <si>
    <t>Promote and strengthen relationships and strategies for the administration of justice with law enforcement agencies, organizations, prosecutors, and defenders, through innovative leadership and programs.</t>
  </si>
  <si>
    <t>Page 47</t>
  </si>
  <si>
    <t>Page 50</t>
  </si>
  <si>
    <t>Total Offsets</t>
  </si>
  <si>
    <t>Add - Unobligated End-of-Year, Available</t>
  </si>
  <si>
    <t>Add - Unobligated End-of-Year, Expiring</t>
  </si>
  <si>
    <t>Anticipated Recoveries of prior year unpaid obligations in the amount of $825,000 was carried forward into FY 2014.</t>
  </si>
  <si>
    <t>In FY 2013, the United States Attorneys submitted and Congress approved a reprogramming request to transfer funding of up to $13,900,000 from the Legal Education Program Activity to the Criminal and Civil Program Activities in an effort to avoid furloughing the entire United States Attorney community.  Of the $13,900,000 that was approved, $5,100,000 was actually reprogrammed from the Legal Education Program Activity.</t>
  </si>
  <si>
    <t>The United States Attorneys used $13,249,000 in Direct unobligated balances in FY 2013.  The amount came from these sources:</t>
  </si>
  <si>
    <t>(1)  $12,753,000 from the No-Year Salaries and Expenses account; (2) $119,000 from the ONDCP HIDTA to support mission related activities of the United States Attorneys; (3) $377,000 from the Violent Crime Reduction Program.</t>
  </si>
  <si>
    <t xml:space="preserve">The United States Attorneys had recoveries of $1,527,000 in the No-Year account and $171,000 in the 12/13 account for a total of $1,698,000.                                                                 </t>
  </si>
  <si>
    <t>Note:  The FTE for FY 2013 is actual and for FY 2014 and FY 2015 is estimated.</t>
  </si>
  <si>
    <t>2013 Enacted with Rescissions &amp; Sequestration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</si>
</sst>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5" formatCode="&quot;$&quot;#,##0_);\(&quot;$&quot;#,##0\)"/>
    <numFmt numFmtId="44" formatCode="_(&quot;$&quot;* #,##0.00_);_(&quot;$&quot;* \(#,##0.00\);_(&quot;$&quot;* &quot;-&quot;??_);_(@_)"/>
    <numFmt numFmtId="43" formatCode="_(* #,##0.00_);_(* \(#,##0.00\);_(* &quot;-&quot;??_);_(@_)"/>
    <numFmt numFmtId="164" formatCode="_(* #,##0_);_(* \(#,##0\);_(* &quot;-&quot;??_);_(@_)"/>
  </numFmts>
  <fonts count="48"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sz val="10"/>
      <color theme="1"/>
      <name val="Arial"/>
      <family val="2"/>
    </font>
    <font>
      <b/>
      <sz val="14"/>
      <color theme="1"/>
      <name val="Arial"/>
      <family val="2"/>
    </font>
    <font>
      <sz val="12"/>
      <color theme="1"/>
      <name val="Arial"/>
      <family val="2"/>
    </font>
    <font>
      <b/>
      <sz val="11"/>
      <color theme="1"/>
      <name val="Arial"/>
      <family val="2"/>
    </font>
    <font>
      <sz val="11"/>
      <color theme="0"/>
      <name val="Arial"/>
      <family val="2"/>
    </font>
    <font>
      <sz val="14"/>
      <color theme="0"/>
      <name val="Arial"/>
      <family val="2"/>
    </font>
    <font>
      <b/>
      <sz val="12"/>
      <color theme="1"/>
      <name val="Arial"/>
      <family val="2"/>
    </font>
    <font>
      <b/>
      <sz val="9"/>
      <color theme="1"/>
      <name val="Arial"/>
      <family val="2"/>
    </font>
    <font>
      <sz val="9"/>
      <color theme="1"/>
      <name val="Arial"/>
      <family val="2"/>
    </font>
    <font>
      <sz val="8"/>
      <color theme="1"/>
      <name val="Arial"/>
      <family val="2"/>
    </font>
    <font>
      <sz val="9"/>
      <color theme="0"/>
      <name val="Arial"/>
      <family val="2"/>
    </font>
    <font>
      <u/>
      <sz val="9"/>
      <color theme="1"/>
      <name val="Arial"/>
      <family val="2"/>
    </font>
    <font>
      <i/>
      <sz val="11"/>
      <color theme="1"/>
      <name val="Arial"/>
      <family val="2"/>
    </font>
    <font>
      <sz val="11"/>
      <name val="Arial"/>
      <family val="2"/>
    </font>
    <font>
      <b/>
      <sz val="11"/>
      <name val="Arial"/>
      <family val="2"/>
    </font>
    <font>
      <b/>
      <u/>
      <sz val="11"/>
      <color theme="0"/>
      <name val="Arial"/>
      <family val="2"/>
    </font>
    <font>
      <sz val="10"/>
      <name val="Arial"/>
      <family val="2"/>
    </font>
    <font>
      <sz val="12"/>
      <name val="Arial"/>
      <family val="2"/>
    </font>
    <font>
      <sz val="10"/>
      <color indexed="9"/>
      <name val="Times New Roman"/>
      <family val="1"/>
    </font>
    <font>
      <b/>
      <sz val="12"/>
      <name val="Arial"/>
      <family val="2"/>
    </font>
    <font>
      <sz val="12"/>
      <name val="Arial"/>
      <family val="2"/>
    </font>
    <font>
      <b/>
      <sz val="14"/>
      <name val="Times New Roman"/>
      <family val="1"/>
    </font>
    <font>
      <b/>
      <u/>
      <sz val="12"/>
      <name val="Times New Roman"/>
      <family val="1"/>
    </font>
    <font>
      <sz val="12"/>
      <name val="Times New Roman"/>
      <family val="1"/>
    </font>
    <font>
      <b/>
      <u/>
      <sz val="9"/>
      <color theme="1"/>
      <name val="Arial"/>
      <family val="2"/>
    </font>
    <font>
      <u/>
      <sz val="11"/>
      <color theme="1"/>
      <name val="Arial"/>
      <family val="2"/>
    </font>
    <font>
      <sz val="11"/>
      <color rgb="FFFF0000"/>
      <name val="Arial"/>
      <family val="2"/>
    </font>
    <font>
      <sz val="8"/>
      <color theme="0"/>
      <name val="Arial"/>
      <family val="2"/>
    </font>
    <font>
      <b/>
      <sz val="16"/>
      <name val="Arial"/>
      <family val="2"/>
    </font>
    <font>
      <b/>
      <u/>
      <sz val="12"/>
      <name val="Arial"/>
      <family val="2"/>
    </font>
    <font>
      <u/>
      <sz val="16"/>
      <name val="Arial"/>
      <family val="2"/>
    </font>
    <font>
      <sz val="12"/>
      <color theme="0"/>
      <name val="Arial"/>
      <family val="2"/>
    </font>
    <font>
      <b/>
      <sz val="10"/>
      <color theme="1"/>
      <name val="Arial"/>
      <family val="2"/>
    </font>
    <font>
      <sz val="10"/>
      <color theme="0"/>
      <name val="Arial"/>
      <family val="2"/>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medium">
        <color auto="1"/>
      </left>
      <right style="thin">
        <color auto="1"/>
      </right>
      <top/>
      <bottom style="thin">
        <color indexed="64"/>
      </bottom>
      <diagonal/>
    </border>
    <border>
      <left style="thin">
        <color auto="1"/>
      </left>
      <right style="medium">
        <color auto="1"/>
      </right>
      <top/>
      <bottom style="thin">
        <color indexed="64"/>
      </bottom>
      <diagonal/>
    </border>
    <border>
      <left style="thin">
        <color auto="1"/>
      </left>
      <right style="thin">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thin">
        <color auto="1"/>
      </top>
      <bottom style="thin">
        <color auto="1"/>
      </bottom>
      <diagonal/>
    </border>
    <border>
      <left style="thin">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dashed">
        <color theme="0" tint="-0.14996795556505021"/>
      </bottom>
      <diagonal/>
    </border>
    <border>
      <left style="thin">
        <color auto="1"/>
      </left>
      <right style="thin">
        <color auto="1"/>
      </right>
      <top style="thin">
        <color auto="1"/>
      </top>
      <bottom style="dashed">
        <color theme="0" tint="-0.14996795556505021"/>
      </bottom>
      <diagonal/>
    </border>
    <border>
      <left style="thin">
        <color auto="1"/>
      </left>
      <right style="medium">
        <color auto="1"/>
      </right>
      <top style="thin">
        <color auto="1"/>
      </top>
      <bottom style="dashed">
        <color theme="0" tint="-0.14996795556505021"/>
      </bottom>
      <diagonal/>
    </border>
    <border>
      <left style="medium">
        <color auto="1"/>
      </left>
      <right style="thin">
        <color auto="1"/>
      </right>
      <top style="dashed">
        <color theme="0" tint="-0.14996795556505021"/>
      </top>
      <bottom style="dashed">
        <color theme="0" tint="-0.14996795556505021"/>
      </bottom>
      <diagonal/>
    </border>
    <border>
      <left style="thin">
        <color auto="1"/>
      </left>
      <right style="thin">
        <color auto="1"/>
      </right>
      <top style="dashed">
        <color theme="0" tint="-0.14996795556505021"/>
      </top>
      <bottom style="dashed">
        <color theme="0" tint="-0.14996795556505021"/>
      </bottom>
      <diagonal/>
    </border>
    <border>
      <left style="thin">
        <color auto="1"/>
      </left>
      <right style="medium">
        <color auto="1"/>
      </right>
      <top style="dashed">
        <color theme="0" tint="-0.14996795556505021"/>
      </top>
      <bottom style="dashed">
        <color theme="0" tint="-0.14996795556505021"/>
      </bottom>
      <diagonal/>
    </border>
    <border>
      <left style="medium">
        <color auto="1"/>
      </left>
      <right style="thin">
        <color auto="1"/>
      </right>
      <top style="dashed">
        <color theme="0" tint="-0.14996795556505021"/>
      </top>
      <bottom/>
      <diagonal/>
    </border>
    <border>
      <left style="thin">
        <color auto="1"/>
      </left>
      <right style="thin">
        <color auto="1"/>
      </right>
      <top style="dashed">
        <color theme="0" tint="-0.14996795556505021"/>
      </top>
      <bottom/>
      <diagonal/>
    </border>
    <border>
      <left style="thin">
        <color auto="1"/>
      </left>
      <right style="medium">
        <color auto="1"/>
      </right>
      <top style="dashed">
        <color theme="0" tint="-0.14996795556505021"/>
      </top>
      <bottom/>
      <diagonal/>
    </border>
    <border>
      <left style="medium">
        <color auto="1"/>
      </left>
      <right style="medium">
        <color auto="1"/>
      </right>
      <top/>
      <bottom style="medium">
        <color auto="1"/>
      </bottom>
      <diagonal/>
    </border>
    <border>
      <left/>
      <right style="thin">
        <color auto="1"/>
      </right>
      <top style="medium">
        <color auto="1"/>
      </top>
      <bottom/>
      <diagonal/>
    </border>
    <border>
      <left/>
      <right style="thin">
        <color auto="1"/>
      </right>
      <top/>
      <bottom style="thin">
        <color indexed="64"/>
      </bottom>
      <diagonal/>
    </border>
    <border>
      <left/>
      <right style="thin">
        <color auto="1"/>
      </right>
      <top style="thin">
        <color auto="1"/>
      </top>
      <bottom style="dashed">
        <color theme="0" tint="-0.14996795556505021"/>
      </bottom>
      <diagonal/>
    </border>
    <border>
      <left/>
      <right style="thin">
        <color auto="1"/>
      </right>
      <top style="dashed">
        <color theme="0" tint="-0.14996795556505021"/>
      </top>
      <bottom style="dashed">
        <color theme="0" tint="-0.14996795556505021"/>
      </bottom>
      <diagonal/>
    </border>
    <border>
      <left/>
      <right style="thin">
        <color auto="1"/>
      </right>
      <top style="thin">
        <color auto="1"/>
      </top>
      <bottom style="medium">
        <color auto="1"/>
      </bottom>
      <diagonal/>
    </border>
    <border>
      <left style="medium">
        <color auto="1"/>
      </left>
      <right/>
      <top/>
      <bottom/>
      <diagonal/>
    </border>
    <border>
      <left style="thin">
        <color auto="1"/>
      </left>
      <right/>
      <top style="medium">
        <color auto="1"/>
      </top>
      <bottom style="thin">
        <color auto="1"/>
      </bottom>
      <diagonal/>
    </border>
    <border>
      <left/>
      <right/>
      <top/>
      <bottom style="medium">
        <color auto="1"/>
      </bottom>
      <diagonal/>
    </border>
    <border>
      <left style="thin">
        <color auto="1"/>
      </left>
      <right/>
      <top style="thin">
        <color auto="1"/>
      </top>
      <bottom style="thin">
        <color auto="1"/>
      </bottom>
      <diagonal/>
    </border>
    <border>
      <left style="medium">
        <color auto="1"/>
      </left>
      <right style="thin">
        <color auto="1"/>
      </right>
      <top style="dashed">
        <color theme="0" tint="-0.14996795556505021"/>
      </top>
      <bottom style="thin">
        <color auto="1"/>
      </bottom>
      <diagonal/>
    </border>
    <border>
      <left/>
      <right style="thin">
        <color auto="1"/>
      </right>
      <top style="dashed">
        <color theme="0" tint="-0.14996795556505021"/>
      </top>
      <bottom style="thin">
        <color auto="1"/>
      </bottom>
      <diagonal/>
    </border>
    <border>
      <left style="thin">
        <color auto="1"/>
      </left>
      <right style="thin">
        <color auto="1"/>
      </right>
      <top style="dashed">
        <color theme="0" tint="-0.14996795556505021"/>
      </top>
      <bottom style="thin">
        <color auto="1"/>
      </bottom>
      <diagonal/>
    </border>
    <border>
      <left style="thin">
        <color auto="1"/>
      </left>
      <right style="medium">
        <color auto="1"/>
      </right>
      <top style="dashed">
        <color theme="0" tint="-0.14996795556505021"/>
      </top>
      <bottom style="thin">
        <color auto="1"/>
      </bottom>
      <diagonal/>
    </border>
    <border>
      <left/>
      <right/>
      <top style="dashed">
        <color theme="0" tint="-0.14996795556505021"/>
      </top>
      <bottom style="dashed">
        <color theme="0" tint="-0.14996795556505021"/>
      </bottom>
      <diagonal/>
    </border>
    <border>
      <left/>
      <right/>
      <top style="dashed">
        <color theme="0" tint="-0.14996795556505021"/>
      </top>
      <bottom style="thin">
        <color auto="1"/>
      </bottom>
      <diagonal/>
    </border>
    <border>
      <left style="medium">
        <color auto="1"/>
      </left>
      <right/>
      <top style="thin">
        <color auto="1"/>
      </top>
      <bottom style="dashed">
        <color theme="0" tint="-0.14996795556505021"/>
      </bottom>
      <diagonal/>
    </border>
    <border>
      <left style="medium">
        <color auto="1"/>
      </left>
      <right/>
      <top style="dashed">
        <color theme="0" tint="-0.14996795556505021"/>
      </top>
      <bottom style="dashed">
        <color theme="0" tint="-0.14996795556505021"/>
      </bottom>
      <diagonal/>
    </border>
    <border>
      <left style="medium">
        <color auto="1"/>
      </left>
      <right/>
      <top style="dashed">
        <color theme="0" tint="-0.14996795556505021"/>
      </top>
      <bottom style="thin">
        <color auto="1"/>
      </bottom>
      <diagonal/>
    </border>
    <border>
      <left style="medium">
        <color auto="1"/>
      </left>
      <right/>
      <top style="thin">
        <color auto="1"/>
      </top>
      <bottom style="medium">
        <color auto="1"/>
      </bottom>
      <diagonal/>
    </border>
    <border>
      <left style="medium">
        <color auto="1"/>
      </left>
      <right/>
      <top style="dashed">
        <color theme="0" tint="-0.14996795556505021"/>
      </top>
      <bottom style="medium">
        <color auto="1"/>
      </bottom>
      <diagonal/>
    </border>
    <border>
      <left style="medium">
        <color auto="1"/>
      </left>
      <right/>
      <top/>
      <bottom style="dashed">
        <color theme="0" tint="-0.14996795556505021"/>
      </bottom>
      <diagonal/>
    </border>
    <border>
      <left/>
      <right/>
      <top/>
      <bottom style="dashed">
        <color theme="0" tint="-0.14996795556505021"/>
      </bottom>
      <diagonal/>
    </border>
    <border>
      <left style="thin">
        <color auto="1"/>
      </left>
      <right style="thin">
        <color auto="1"/>
      </right>
      <top/>
      <bottom style="dashed">
        <color theme="0" tint="-0.14996795556505021"/>
      </bottom>
      <diagonal/>
    </border>
    <border>
      <left style="medium">
        <color auto="1"/>
      </left>
      <right/>
      <top style="dashed">
        <color theme="0" tint="-0.14996795556505021"/>
      </top>
      <bottom/>
      <diagonal/>
    </border>
    <border>
      <left/>
      <right style="thin">
        <color auto="1"/>
      </right>
      <top/>
      <bottom style="dashed">
        <color theme="0" tint="-0.14996795556505021"/>
      </bottom>
      <diagonal/>
    </border>
    <border>
      <left/>
      <right/>
      <top style="thin">
        <color auto="1"/>
      </top>
      <bottom style="medium">
        <color auto="1"/>
      </bottom>
      <diagonal/>
    </border>
    <border>
      <left style="thin">
        <color auto="1"/>
      </left>
      <right style="thin">
        <color auto="1"/>
      </right>
      <top style="dashed">
        <color theme="0" tint="-0.14996795556505021"/>
      </top>
      <bottom style="medium">
        <color auto="1"/>
      </bottom>
      <diagonal/>
    </border>
    <border>
      <left style="thin">
        <color auto="1"/>
      </left>
      <right style="medium">
        <color auto="1"/>
      </right>
      <top/>
      <bottom style="dashed">
        <color theme="0" tint="-0.14996795556505021"/>
      </bottom>
      <diagonal/>
    </border>
    <border>
      <left style="thin">
        <color auto="1"/>
      </left>
      <right style="medium">
        <color auto="1"/>
      </right>
      <top style="dashed">
        <color theme="0" tint="-0.14996795556505021"/>
      </top>
      <bottom style="medium">
        <color auto="1"/>
      </bottom>
      <diagonal/>
    </border>
    <border>
      <left style="thin">
        <color auto="1"/>
      </left>
      <right/>
      <top/>
      <bottom style="thin">
        <color auto="1"/>
      </bottom>
      <diagonal/>
    </border>
    <border>
      <left/>
      <right style="medium">
        <color auto="1"/>
      </right>
      <top style="medium">
        <color auto="1"/>
      </top>
      <bottom style="thin">
        <color auto="1"/>
      </bottom>
      <diagonal/>
    </border>
    <border>
      <left style="thin">
        <color auto="1"/>
      </left>
      <right/>
      <top style="medium">
        <color auto="1"/>
      </top>
      <bottom/>
      <diagonal/>
    </border>
    <border>
      <left/>
      <right/>
      <top style="medium">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medium">
        <color auto="1"/>
      </bottom>
      <diagonal/>
    </border>
    <border>
      <left style="medium">
        <color auto="1"/>
      </left>
      <right style="thin">
        <color auto="1"/>
      </right>
      <top style="dashed">
        <color theme="0" tint="-0.14996795556505021"/>
      </top>
      <bottom style="medium">
        <color auto="1"/>
      </bottom>
      <diagonal/>
    </border>
    <border>
      <left style="thin">
        <color auto="1"/>
      </left>
      <right style="medium">
        <color auto="1"/>
      </right>
      <top style="medium">
        <color auto="1"/>
      </top>
      <bottom style="dashed">
        <color theme="0" tint="-0.14996795556505021"/>
      </bottom>
      <diagonal/>
    </border>
    <border>
      <left style="thin">
        <color auto="1"/>
      </left>
      <right style="thin">
        <color auto="1"/>
      </right>
      <top style="medium">
        <color auto="1"/>
      </top>
      <bottom style="dashed">
        <color theme="0" tint="-0.14996795556505021"/>
      </bottom>
      <diagonal/>
    </border>
    <border>
      <left style="medium">
        <color auto="1"/>
      </left>
      <right style="thin">
        <color auto="1"/>
      </right>
      <top style="medium">
        <color auto="1"/>
      </top>
      <bottom style="dashed">
        <color theme="0" tint="-0.14996795556505021"/>
      </bottom>
      <diagonal/>
    </border>
    <border>
      <left style="medium">
        <color auto="1"/>
      </left>
      <right style="thin">
        <color auto="1"/>
      </right>
      <top/>
      <bottom style="dashed">
        <color theme="0" tint="-0.1499679555650502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medium">
        <color auto="1"/>
      </left>
      <right style="medium">
        <color auto="1"/>
      </right>
      <top style="hair">
        <color theme="0" tint="-0.34998626667073579"/>
      </top>
      <bottom style="dashed">
        <color theme="0" tint="-0.14996795556505021"/>
      </bottom>
      <diagonal/>
    </border>
    <border>
      <left style="medium">
        <color auto="1"/>
      </left>
      <right style="medium">
        <color auto="1"/>
      </right>
      <top/>
      <bottom style="dashed">
        <color theme="0" tint="-0.14996795556505021"/>
      </bottom>
      <diagonal/>
    </border>
    <border>
      <left style="medium">
        <color auto="1"/>
      </left>
      <right style="medium">
        <color auto="1"/>
      </right>
      <top style="dashed">
        <color theme="0" tint="-0.14996795556505021"/>
      </top>
      <bottom style="dashed">
        <color theme="0" tint="-0.14996795556505021"/>
      </bottom>
      <diagonal/>
    </border>
    <border>
      <left/>
      <right style="medium">
        <color auto="1"/>
      </right>
      <top style="dashed">
        <color theme="0" tint="-0.14996795556505021"/>
      </top>
      <bottom style="dashed">
        <color theme="0" tint="-0.1499679555650502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dashed">
        <color theme="0" tint="-0.14996795556505021"/>
      </bottom>
      <diagonal/>
    </border>
    <border>
      <left style="medium">
        <color auto="1"/>
      </left>
      <right/>
      <top style="medium">
        <color auto="1"/>
      </top>
      <bottom style="dashed">
        <color theme="0" tint="-0.14996795556505021"/>
      </bottom>
      <diagonal/>
    </border>
    <border>
      <left/>
      <right style="medium">
        <color auto="1"/>
      </right>
      <top style="medium">
        <color auto="1"/>
      </top>
      <bottom style="dashed">
        <color theme="0" tint="-0.14996795556505021"/>
      </bottom>
      <diagonal/>
    </border>
    <border>
      <left/>
      <right style="medium">
        <color auto="1"/>
      </right>
      <top/>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
      <left/>
      <right style="medium">
        <color auto="1"/>
      </right>
      <top/>
      <bottom style="dashed">
        <color theme="0" tint="-0.14996795556505021"/>
      </bottom>
      <diagonal/>
    </border>
    <border>
      <left/>
      <right style="medium">
        <color auto="1"/>
      </right>
      <top style="dashed">
        <color theme="0" tint="-0.14996795556505021"/>
      </top>
      <bottom style="thin">
        <color auto="1"/>
      </bottom>
      <diagonal/>
    </border>
    <border>
      <left style="thin">
        <color indexed="64"/>
      </left>
      <right/>
      <top/>
      <bottom/>
      <diagonal/>
    </border>
    <border>
      <left/>
      <right style="thin">
        <color indexed="64"/>
      </right>
      <top/>
      <bottom/>
      <diagonal/>
    </border>
    <border>
      <left/>
      <right/>
      <top style="dashed">
        <color theme="0" tint="-0.14996795556505021"/>
      </top>
      <bottom/>
      <diagonal/>
    </border>
    <border>
      <left/>
      <right style="thin">
        <color auto="1"/>
      </right>
      <top style="dashed">
        <color theme="0" tint="-0.14996795556505021"/>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medium">
        <color auto="1"/>
      </left>
      <right style="thin">
        <color auto="1"/>
      </right>
      <top/>
      <bottom/>
      <diagonal/>
    </border>
    <border>
      <left style="thin">
        <color auto="1"/>
      </left>
      <right style="medium">
        <color auto="1"/>
      </right>
      <top style="thin">
        <color auto="1"/>
      </top>
      <bottom/>
      <diagonal/>
    </border>
    <border>
      <left style="medium">
        <color indexed="64"/>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thin">
        <color indexed="64"/>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style="medium">
        <color indexed="64"/>
      </right>
      <top style="thin">
        <color indexed="64"/>
      </top>
      <bottom style="hair">
        <color indexed="64"/>
      </bottom>
      <diagonal/>
    </border>
    <border>
      <left/>
      <right style="medium">
        <color auto="1"/>
      </right>
      <top style="dashed">
        <color theme="0" tint="-0.14996795556505021"/>
      </top>
      <bottom/>
      <diagonal/>
    </border>
    <border>
      <left style="medium">
        <color auto="1"/>
      </left>
      <right style="thin">
        <color auto="1"/>
      </right>
      <top style="thin">
        <color auto="1"/>
      </top>
      <bottom/>
      <diagonal/>
    </border>
    <border>
      <left/>
      <right style="thin">
        <color auto="1"/>
      </right>
      <top style="medium">
        <color auto="1"/>
      </top>
      <bottom style="thin">
        <color auto="1"/>
      </bottom>
      <diagonal/>
    </border>
    <border>
      <left style="medium">
        <color auto="1"/>
      </left>
      <right/>
      <top style="medium">
        <color auto="1"/>
      </top>
      <bottom/>
      <diagonal/>
    </border>
    <border>
      <left style="medium">
        <color auto="1"/>
      </left>
      <right/>
      <top/>
      <bottom style="thin">
        <color auto="1"/>
      </bottom>
      <diagonal/>
    </border>
    <border>
      <left/>
      <right style="medium">
        <color auto="1"/>
      </right>
      <top/>
      <bottom style="thin">
        <color indexed="64"/>
      </bottom>
      <diagonal/>
    </border>
  </borders>
  <cellStyleXfs count="24">
    <xf numFmtId="0" fontId="0" fillId="0" borderId="0"/>
    <xf numFmtId="43" fontId="13" fillId="0" borderId="0" applyFont="0" applyFill="0" applyBorder="0" applyAlignment="0" applyProtection="0"/>
    <xf numFmtId="0" fontId="30"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0" fontId="31" fillId="0" borderId="0"/>
    <xf numFmtId="0" fontId="31" fillId="0" borderId="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0" fontId="34" fillId="0" borderId="0"/>
    <xf numFmtId="0" fontId="30" fillId="0" borderId="0"/>
    <xf numFmtId="0" fontId="30" fillId="0" borderId="0"/>
    <xf numFmtId="0" fontId="31" fillId="0" borderId="0"/>
    <xf numFmtId="9" fontId="13" fillId="0" borderId="0" applyFont="0" applyFill="0" applyBorder="0" applyAlignment="0" applyProtection="0"/>
  </cellStyleXfs>
  <cellXfs count="460">
    <xf numFmtId="0" fontId="0" fillId="0" borderId="0" xfId="0"/>
    <xf numFmtId="3" fontId="17" fillId="0" borderId="6" xfId="0" applyNumberFormat="1" applyFont="1" applyBorder="1" applyAlignment="1">
      <alignment horizontal="center" vertical="top" wrapText="1"/>
    </xf>
    <xf numFmtId="3" fontId="17" fillId="0" borderId="7" xfId="0" applyNumberFormat="1" applyFont="1" applyBorder="1" applyAlignment="1">
      <alignment horizontal="center" vertical="top" wrapText="1"/>
    </xf>
    <xf numFmtId="164" fontId="17" fillId="0" borderId="8" xfId="1" applyNumberFormat="1" applyFont="1" applyBorder="1" applyAlignment="1">
      <alignment horizontal="center" vertical="top" wrapText="1"/>
    </xf>
    <xf numFmtId="0" fontId="18" fillId="0" borderId="0" xfId="0" applyFont="1"/>
    <xf numFmtId="0" fontId="15" fillId="0" borderId="0" xfId="0" applyFont="1" applyAlignment="1"/>
    <xf numFmtId="0" fontId="16" fillId="0" borderId="0" xfId="0" applyFont="1" applyAlignment="1"/>
    <xf numFmtId="0" fontId="14" fillId="0" borderId="0" xfId="0" applyFont="1" applyAlignment="1"/>
    <xf numFmtId="0" fontId="12" fillId="0" borderId="0" xfId="0" applyFont="1"/>
    <xf numFmtId="0" fontId="12" fillId="0" borderId="0" xfId="0" applyFont="1" applyAlignment="1"/>
    <xf numFmtId="0" fontId="12" fillId="0" borderId="1" xfId="0" applyFont="1" applyBorder="1" applyAlignment="1">
      <alignment horizontal="center" vertical="top" wrapText="1"/>
    </xf>
    <xf numFmtId="0" fontId="12" fillId="0" borderId="14" xfId="0" applyFont="1" applyBorder="1" applyAlignment="1">
      <alignment horizontal="center" vertical="top" wrapText="1"/>
    </xf>
    <xf numFmtId="0" fontId="12" fillId="0" borderId="10" xfId="0" applyFont="1" applyBorder="1" applyAlignment="1">
      <alignment horizontal="left" indent="3"/>
    </xf>
    <xf numFmtId="0" fontId="17" fillId="0" borderId="16" xfId="0" applyFont="1" applyBorder="1" applyAlignment="1">
      <alignment horizontal="right"/>
    </xf>
    <xf numFmtId="0" fontId="12" fillId="0" borderId="17" xfId="0" applyFont="1" applyBorder="1" applyAlignment="1">
      <alignment horizontal="left" indent="3"/>
    </xf>
    <xf numFmtId="0" fontId="12" fillId="0" borderId="20" xfId="0" applyFont="1" applyBorder="1" applyAlignment="1">
      <alignment horizontal="left" indent="3"/>
    </xf>
    <xf numFmtId="0" fontId="12" fillId="0" borderId="23" xfId="0" applyFont="1" applyBorder="1" applyAlignment="1">
      <alignment horizontal="left" indent="5"/>
    </xf>
    <xf numFmtId="0" fontId="12" fillId="0" borderId="6" xfId="0" applyFont="1" applyBorder="1" applyAlignment="1">
      <alignment horizontal="left" indent="3"/>
    </xf>
    <xf numFmtId="0" fontId="19" fillId="0" borderId="0" xfId="0" applyFont="1" applyAlignment="1"/>
    <xf numFmtId="0" fontId="11" fillId="0" borderId="1" xfId="0" applyFont="1" applyBorder="1" applyAlignment="1">
      <alignment horizontal="center" vertical="top" wrapText="1"/>
    </xf>
    <xf numFmtId="0" fontId="11" fillId="0" borderId="0" xfId="0" applyFont="1"/>
    <xf numFmtId="0" fontId="17" fillId="0" borderId="6" xfId="0" applyFont="1" applyBorder="1" applyAlignment="1">
      <alignment horizontal="right"/>
    </xf>
    <xf numFmtId="0" fontId="17" fillId="0" borderId="31" xfId="0" applyFont="1" applyBorder="1" applyAlignment="1">
      <alignment horizontal="right"/>
    </xf>
    <xf numFmtId="0" fontId="11" fillId="0" borderId="14" xfId="0" applyFont="1" applyBorder="1" applyAlignment="1">
      <alignment horizontal="center" vertical="top" wrapText="1"/>
    </xf>
    <xf numFmtId="3" fontId="12" fillId="0" borderId="21" xfId="0" applyNumberFormat="1" applyFont="1" applyBorder="1"/>
    <xf numFmtId="3" fontId="17" fillId="0" borderId="38" xfId="0" applyNumberFormat="1" applyFont="1" applyBorder="1"/>
    <xf numFmtId="3" fontId="17" fillId="0" borderId="39" xfId="0" applyNumberFormat="1" applyFont="1" applyBorder="1"/>
    <xf numFmtId="0" fontId="17" fillId="0" borderId="42" xfId="0" applyFont="1" applyBorder="1" applyAlignment="1">
      <alignment vertical="top"/>
    </xf>
    <xf numFmtId="3" fontId="17" fillId="0" borderId="7" xfId="0" applyNumberFormat="1" applyFont="1" applyBorder="1"/>
    <xf numFmtId="0" fontId="17" fillId="0" borderId="29" xfId="0" applyFont="1" applyBorder="1" applyAlignment="1">
      <alignment vertical="top" wrapText="1"/>
    </xf>
    <xf numFmtId="0" fontId="17" fillId="0" borderId="37" xfId="0" applyFont="1" applyBorder="1" applyAlignment="1">
      <alignment horizontal="right" vertical="top"/>
    </xf>
    <xf numFmtId="0" fontId="14" fillId="0" borderId="0" xfId="0" applyFont="1" applyAlignment="1">
      <alignment horizontal="center"/>
    </xf>
    <xf numFmtId="0" fontId="21" fillId="0" borderId="34" xfId="0" applyFont="1" applyBorder="1" applyAlignment="1">
      <alignment vertical="center" wrapText="1"/>
    </xf>
    <xf numFmtId="0" fontId="24" fillId="0" borderId="0" xfId="0" applyFont="1" applyAlignment="1"/>
    <xf numFmtId="0" fontId="22" fillId="0" borderId="0" xfId="0" applyFont="1"/>
    <xf numFmtId="0" fontId="22" fillId="0" borderId="43" xfId="0" applyFont="1" applyBorder="1" applyAlignment="1">
      <alignment vertical="top"/>
    </xf>
    <xf numFmtId="0" fontId="22" fillId="0" borderId="44" xfId="0" applyFont="1" applyBorder="1"/>
    <xf numFmtId="0" fontId="24" fillId="0" borderId="0" xfId="0" applyFont="1"/>
    <xf numFmtId="0" fontId="21" fillId="0" borderId="5" xfId="0" applyFont="1" applyBorder="1" applyAlignment="1">
      <alignment horizontal="center" vertical="center" wrapText="1"/>
    </xf>
    <xf numFmtId="0" fontId="21" fillId="0" borderId="4" xfId="0" applyFont="1" applyBorder="1" applyAlignment="1">
      <alignment horizontal="center" vertical="center" wrapText="1"/>
    </xf>
    <xf numFmtId="3" fontId="21" fillId="0" borderId="38" xfId="0" applyNumberFormat="1" applyFont="1" applyBorder="1"/>
    <xf numFmtId="3" fontId="22" fillId="0" borderId="18" xfId="0" applyNumberFormat="1" applyFont="1" applyBorder="1"/>
    <xf numFmtId="0" fontId="22" fillId="0" borderId="42" xfId="0" applyFont="1" applyBorder="1" applyAlignment="1">
      <alignment vertical="top"/>
    </xf>
    <xf numFmtId="3" fontId="21" fillId="0" borderId="21" xfId="0" applyNumberFormat="1" applyFont="1" applyBorder="1"/>
    <xf numFmtId="3" fontId="21" fillId="0" borderId="49" xfId="0" applyNumberFormat="1" applyFont="1" applyBorder="1"/>
    <xf numFmtId="0" fontId="22" fillId="0" borderId="47" xfId="0" applyFont="1" applyBorder="1" applyAlignment="1">
      <alignment vertical="top"/>
    </xf>
    <xf numFmtId="0" fontId="22" fillId="0" borderId="46" xfId="0" applyFont="1" applyBorder="1" applyAlignment="1">
      <alignment vertical="top"/>
    </xf>
    <xf numFmtId="3" fontId="21" fillId="0" borderId="53" xfId="0" applyNumberFormat="1" applyFont="1" applyBorder="1"/>
    <xf numFmtId="0" fontId="21" fillId="0" borderId="3" xfId="0" applyFont="1" applyBorder="1" applyAlignment="1">
      <alignment horizontal="center" vertical="center" wrapText="1"/>
    </xf>
    <xf numFmtId="3" fontId="22" fillId="0" borderId="22" xfId="0" applyNumberFormat="1" applyFont="1" applyBorder="1"/>
    <xf numFmtId="3" fontId="21" fillId="0" borderId="39" xfId="0" applyNumberFormat="1" applyFont="1" applyBorder="1"/>
    <xf numFmtId="3" fontId="22" fillId="0" borderId="19" xfId="0" applyNumberFormat="1" applyFont="1" applyBorder="1"/>
    <xf numFmtId="3" fontId="21" fillId="0" borderId="54" xfId="0" applyNumberFormat="1" applyFont="1" applyBorder="1"/>
    <xf numFmtId="3" fontId="21" fillId="0" borderId="55" xfId="0" applyNumberFormat="1" applyFont="1" applyBorder="1"/>
    <xf numFmtId="0" fontId="14" fillId="0" borderId="34" xfId="0" applyFont="1" applyBorder="1" applyAlignment="1"/>
    <xf numFmtId="0" fontId="18" fillId="0" borderId="0" xfId="0" applyFont="1" applyAlignment="1"/>
    <xf numFmtId="0" fontId="10" fillId="0" borderId="1" xfId="0" applyFont="1" applyBorder="1" applyAlignment="1">
      <alignment horizontal="center" vertical="top" wrapText="1"/>
    </xf>
    <xf numFmtId="0" fontId="10" fillId="0" borderId="14" xfId="0" applyFont="1" applyBorder="1" applyAlignment="1">
      <alignment horizontal="center" vertical="top" wrapText="1"/>
    </xf>
    <xf numFmtId="0" fontId="12" fillId="0" borderId="47" xfId="0" applyFont="1" applyBorder="1" applyAlignment="1">
      <alignment horizontal="left" indent="1"/>
    </xf>
    <xf numFmtId="0" fontId="12" fillId="0" borderId="43" xfId="0" applyFont="1" applyBorder="1" applyAlignment="1">
      <alignment horizontal="left" indent="1"/>
    </xf>
    <xf numFmtId="0" fontId="17" fillId="0" borderId="9" xfId="0" applyFont="1" applyBorder="1" applyAlignment="1">
      <alignment horizontal="center"/>
    </xf>
    <xf numFmtId="0" fontId="10" fillId="0" borderId="17" xfId="0" applyFont="1" applyBorder="1" applyAlignment="1">
      <alignment horizontal="left" indent="2"/>
    </xf>
    <xf numFmtId="0" fontId="10" fillId="0" borderId="20" xfId="0" applyFont="1" applyBorder="1" applyAlignment="1">
      <alignment horizontal="left" indent="2"/>
    </xf>
    <xf numFmtId="0" fontId="26" fillId="0" borderId="20" xfId="0" applyFont="1" applyBorder="1" applyAlignment="1">
      <alignment horizontal="left" indent="8"/>
    </xf>
    <xf numFmtId="0" fontId="17" fillId="0" borderId="20" xfId="0" applyFont="1" applyBorder="1"/>
    <xf numFmtId="0" fontId="17" fillId="0" borderId="20" xfId="0" applyFont="1" applyBorder="1" applyAlignment="1">
      <alignment horizontal="center"/>
    </xf>
    <xf numFmtId="0" fontId="17" fillId="0" borderId="62" xfId="0" applyFont="1" applyBorder="1" applyAlignment="1">
      <alignment horizontal="center"/>
    </xf>
    <xf numFmtId="0" fontId="10" fillId="0" borderId="62" xfId="0" applyFont="1" applyBorder="1" applyAlignment="1">
      <alignment horizontal="left" wrapText="1" indent="2"/>
    </xf>
    <xf numFmtId="0" fontId="10" fillId="0" borderId="65" xfId="0" applyFont="1" applyBorder="1"/>
    <xf numFmtId="0" fontId="12" fillId="0" borderId="0" xfId="0" applyFont="1" applyBorder="1"/>
    <xf numFmtId="0" fontId="10" fillId="0" borderId="18" xfId="0" applyFont="1" applyBorder="1" applyAlignment="1">
      <alignment horizontal="left" indent="1"/>
    </xf>
    <xf numFmtId="0" fontId="10" fillId="0" borderId="49" xfId="0" applyFont="1" applyBorder="1" applyAlignment="1">
      <alignment horizontal="left" indent="1"/>
    </xf>
    <xf numFmtId="0" fontId="10" fillId="0" borderId="38" xfId="0" applyFont="1" applyBorder="1" applyAlignment="1">
      <alignment horizontal="left" indent="1"/>
    </xf>
    <xf numFmtId="0" fontId="10" fillId="0" borderId="49" xfId="0" applyFont="1" applyBorder="1" applyAlignment="1">
      <alignment horizontal="left" indent="3"/>
    </xf>
    <xf numFmtId="0" fontId="10" fillId="0" borderId="15" xfId="0" applyFont="1" applyBorder="1" applyAlignment="1">
      <alignment horizontal="left" indent="1"/>
    </xf>
    <xf numFmtId="0" fontId="17" fillId="0" borderId="1" xfId="0" applyFont="1" applyBorder="1" applyAlignment="1">
      <alignment horizontal="right" indent="1"/>
    </xf>
    <xf numFmtId="0" fontId="17" fillId="0" borderId="71" xfId="0" applyFont="1" applyBorder="1"/>
    <xf numFmtId="3" fontId="17" fillId="0" borderId="20" xfId="0" applyNumberFormat="1" applyFont="1" applyBorder="1"/>
    <xf numFmtId="3" fontId="17" fillId="0" borderId="21" xfId="0" applyNumberFormat="1" applyFont="1" applyBorder="1"/>
    <xf numFmtId="0" fontId="17" fillId="0" borderId="72" xfId="0" applyFont="1" applyBorder="1" applyAlignment="1">
      <alignment horizontal="left" indent="1"/>
    </xf>
    <xf numFmtId="3" fontId="17" fillId="0" borderId="22" xfId="0" applyNumberFormat="1" applyFont="1" applyBorder="1"/>
    <xf numFmtId="0" fontId="17" fillId="0" borderId="72" xfId="0" applyFont="1" applyBorder="1"/>
    <xf numFmtId="0" fontId="17" fillId="0" borderId="72" xfId="0" applyFont="1" applyBorder="1" applyAlignment="1">
      <alignment horizontal="left" indent="3"/>
    </xf>
    <xf numFmtId="0" fontId="17" fillId="0" borderId="70" xfId="0" applyFont="1" applyBorder="1" applyAlignment="1">
      <alignment horizontal="left"/>
    </xf>
    <xf numFmtId="3" fontId="17" fillId="0" borderId="43" xfId="0" applyNumberFormat="1" applyFont="1" applyBorder="1"/>
    <xf numFmtId="3" fontId="17" fillId="0" borderId="73" xfId="0" applyNumberFormat="1" applyFont="1" applyBorder="1"/>
    <xf numFmtId="0" fontId="17" fillId="0" borderId="72" xfId="0" applyFont="1" applyBorder="1" applyAlignment="1">
      <alignment horizontal="left"/>
    </xf>
    <xf numFmtId="0" fontId="17" fillId="0" borderId="71" xfId="0" applyFont="1" applyBorder="1" applyAlignment="1">
      <alignment horizontal="left" indent="1"/>
    </xf>
    <xf numFmtId="0" fontId="17" fillId="0" borderId="76" xfId="0" applyFont="1" applyBorder="1"/>
    <xf numFmtId="3" fontId="17" fillId="0" borderId="77" xfId="0" applyNumberFormat="1" applyFont="1" applyBorder="1"/>
    <xf numFmtId="3" fontId="17" fillId="0" borderId="64" xfId="0" applyNumberFormat="1" applyFont="1" applyBorder="1"/>
    <xf numFmtId="3" fontId="17" fillId="0" borderId="78" xfId="0" applyNumberFormat="1" applyFont="1" applyBorder="1"/>
    <xf numFmtId="0" fontId="12" fillId="0" borderId="36" xfId="0" applyFont="1" applyBorder="1" applyAlignment="1">
      <alignment horizontal="left" indent="3"/>
    </xf>
    <xf numFmtId="0" fontId="12" fillId="0" borderId="66" xfId="0" applyFont="1" applyBorder="1" applyAlignment="1">
      <alignment horizontal="left" indent="3"/>
    </xf>
    <xf numFmtId="0" fontId="9" fillId="0" borderId="17" xfId="0" applyFont="1" applyBorder="1" applyAlignment="1">
      <alignment horizontal="left" indent="2"/>
    </xf>
    <xf numFmtId="0" fontId="9" fillId="0" borderId="1" xfId="0" applyFont="1" applyBorder="1" applyAlignment="1">
      <alignment horizontal="center" vertical="top" wrapText="1"/>
    </xf>
    <xf numFmtId="0" fontId="9" fillId="0" borderId="66" xfId="0" applyFont="1" applyBorder="1" applyAlignment="1">
      <alignment horizontal="left" indent="3"/>
    </xf>
    <xf numFmtId="0" fontId="9" fillId="0" borderId="20" xfId="0" applyFont="1" applyBorder="1" applyAlignment="1">
      <alignment horizontal="left" indent="3"/>
    </xf>
    <xf numFmtId="0" fontId="9" fillId="0" borderId="6" xfId="0" applyFont="1" applyBorder="1" applyAlignment="1">
      <alignment horizontal="left" indent="3"/>
    </xf>
    <xf numFmtId="0" fontId="8" fillId="0" borderId="20" xfId="0" applyFont="1" applyBorder="1" applyAlignment="1">
      <alignment horizontal="left" indent="3"/>
    </xf>
    <xf numFmtId="0" fontId="8" fillId="0" borderId="6" xfId="0" applyFont="1" applyBorder="1" applyAlignment="1">
      <alignment horizontal="left" indent="3"/>
    </xf>
    <xf numFmtId="0" fontId="8" fillId="0" borderId="20" xfId="0" applyFont="1" applyBorder="1" applyAlignment="1">
      <alignment horizontal="left" indent="2"/>
    </xf>
    <xf numFmtId="0" fontId="29" fillId="0" borderId="80" xfId="0" applyFont="1" applyBorder="1" applyAlignment="1">
      <alignment horizontal="center"/>
    </xf>
    <xf numFmtId="0" fontId="18" fillId="0" borderId="81" xfId="0" applyFont="1" applyBorder="1"/>
    <xf numFmtId="0" fontId="27" fillId="0" borderId="0" xfId="0" applyFont="1" applyBorder="1" applyAlignment="1">
      <alignment horizontal="left" vertical="top"/>
    </xf>
    <xf numFmtId="0" fontId="27" fillId="0" borderId="0" xfId="0" applyFont="1"/>
    <xf numFmtId="0" fontId="28" fillId="0" borderId="0" xfId="0" applyFont="1"/>
    <xf numFmtId="0" fontId="18" fillId="0" borderId="82" xfId="0" applyFont="1" applyBorder="1"/>
    <xf numFmtId="0" fontId="7" fillId="0" borderId="49" xfId="0" applyFont="1" applyBorder="1" applyAlignment="1">
      <alignment horizontal="left" indent="1"/>
    </xf>
    <xf numFmtId="0" fontId="6" fillId="0" borderId="36" xfId="0" applyFont="1" applyBorder="1" applyAlignment="1">
      <alignment horizontal="left" indent="2"/>
    </xf>
    <xf numFmtId="3" fontId="17" fillId="0" borderId="47" xfId="0" applyNumberFormat="1" applyFont="1" applyBorder="1"/>
    <xf numFmtId="3" fontId="17" fillId="0" borderId="49" xfId="0" applyNumberFormat="1" applyFont="1" applyBorder="1"/>
    <xf numFmtId="3" fontId="17" fillId="0" borderId="83" xfId="0" applyNumberFormat="1" applyFont="1" applyBorder="1"/>
    <xf numFmtId="3" fontId="17" fillId="0" borderId="44" xfId="0" applyNumberFormat="1" applyFont="1" applyBorder="1"/>
    <xf numFmtId="3" fontId="17" fillId="0" borderId="66" xfId="0" applyNumberFormat="1" applyFont="1" applyBorder="1"/>
    <xf numFmtId="3" fontId="17" fillId="0" borderId="54" xfId="0" applyNumberFormat="1" applyFont="1" applyBorder="1"/>
    <xf numFmtId="3" fontId="17" fillId="0" borderId="84" xfId="0" applyNumberFormat="1" applyFont="1" applyBorder="1"/>
    <xf numFmtId="0" fontId="5" fillId="0" borderId="1" xfId="0" applyFont="1" applyBorder="1" applyAlignment="1">
      <alignment horizontal="center" vertical="top" wrapText="1"/>
    </xf>
    <xf numFmtId="3" fontId="12" fillId="0" borderId="18" xfId="0" applyNumberFormat="1" applyFont="1" applyBorder="1"/>
    <xf numFmtId="3" fontId="12" fillId="0" borderId="19" xfId="0" applyNumberFormat="1" applyFont="1" applyBorder="1"/>
    <xf numFmtId="3" fontId="12" fillId="0" borderId="22" xfId="0" applyNumberFormat="1" applyFont="1" applyBorder="1"/>
    <xf numFmtId="3" fontId="12" fillId="0" borderId="2" xfId="0" applyNumberFormat="1" applyFont="1" applyBorder="1"/>
    <xf numFmtId="3" fontId="12" fillId="0" borderId="11" xfId="0" applyNumberFormat="1" applyFont="1" applyBorder="1"/>
    <xf numFmtId="3" fontId="17" fillId="0" borderId="1" xfId="0" applyNumberFormat="1" applyFont="1" applyBorder="1"/>
    <xf numFmtId="3" fontId="17" fillId="0" borderId="14" xfId="0" applyNumberFormat="1" applyFont="1" applyBorder="1"/>
    <xf numFmtId="3" fontId="17" fillId="0" borderId="18" xfId="0" applyNumberFormat="1" applyFont="1" applyBorder="1"/>
    <xf numFmtId="3" fontId="9" fillId="0" borderId="18" xfId="0" applyNumberFormat="1" applyFont="1" applyBorder="1"/>
    <xf numFmtId="3" fontId="9" fillId="0" borderId="19" xfId="0" applyNumberFormat="1" applyFont="1" applyBorder="1"/>
    <xf numFmtId="3" fontId="9" fillId="0" borderId="38" xfId="0" applyNumberFormat="1" applyFont="1" applyBorder="1"/>
    <xf numFmtId="3" fontId="9" fillId="0" borderId="39" xfId="0" applyNumberFormat="1" applyFont="1" applyBorder="1"/>
    <xf numFmtId="3" fontId="12" fillId="0" borderId="49" xfId="0" applyNumberFormat="1" applyFont="1" applyBorder="1"/>
    <xf numFmtId="3" fontId="12" fillId="0" borderId="54" xfId="0" applyNumberFormat="1" applyFont="1" applyBorder="1"/>
    <xf numFmtId="3" fontId="12" fillId="0" borderId="24" xfId="0" applyNumberFormat="1" applyFont="1" applyBorder="1"/>
    <xf numFmtId="3" fontId="12" fillId="0" borderId="25" xfId="0" applyNumberFormat="1" applyFont="1" applyBorder="1"/>
    <xf numFmtId="3" fontId="12" fillId="0" borderId="7" xfId="0" applyNumberFormat="1" applyFont="1" applyBorder="1"/>
    <xf numFmtId="3" fontId="12" fillId="0" borderId="8" xfId="0" applyNumberFormat="1" applyFont="1" applyBorder="1"/>
    <xf numFmtId="3" fontId="12" fillId="0" borderId="38" xfId="0" applyNumberFormat="1" applyFont="1" applyBorder="1"/>
    <xf numFmtId="3" fontId="12" fillId="0" borderId="39" xfId="0" applyNumberFormat="1" applyFont="1" applyBorder="1"/>
    <xf numFmtId="3" fontId="11" fillId="0" borderId="18" xfId="0" applyNumberFormat="1" applyFont="1" applyBorder="1"/>
    <xf numFmtId="3" fontId="11" fillId="0" borderId="38" xfId="0" applyNumberFormat="1" applyFont="1" applyBorder="1"/>
    <xf numFmtId="3" fontId="17" fillId="0" borderId="8" xfId="0" applyNumberFormat="1" applyFont="1" applyBorder="1"/>
    <xf numFmtId="3" fontId="11" fillId="0" borderId="49" xfId="0" applyNumberFormat="1" applyFont="1" applyBorder="1"/>
    <xf numFmtId="3" fontId="11" fillId="0" borderId="15" xfId="0" applyNumberFormat="1" applyFont="1" applyBorder="1"/>
    <xf numFmtId="3" fontId="26" fillId="0" borderId="21" xfId="0" applyNumberFormat="1" applyFont="1" applyBorder="1"/>
    <xf numFmtId="3" fontId="26" fillId="0" borderId="22" xfId="0" applyNumberFormat="1" applyFont="1" applyBorder="1"/>
    <xf numFmtId="3" fontId="17" fillId="0" borderId="53" xfId="0" applyNumberFormat="1" applyFont="1" applyBorder="1"/>
    <xf numFmtId="3" fontId="17" fillId="0" borderId="55" xfId="0" applyNumberFormat="1" applyFont="1" applyBorder="1"/>
    <xf numFmtId="3" fontId="12" fillId="0" borderId="64" xfId="0" applyNumberFormat="1" applyFont="1" applyBorder="1"/>
    <xf numFmtId="3" fontId="12" fillId="0" borderId="63" xfId="0" applyNumberFormat="1" applyFont="1" applyBorder="1"/>
    <xf numFmtId="3" fontId="12" fillId="0" borderId="53" xfId="0" applyNumberFormat="1" applyFont="1" applyBorder="1"/>
    <xf numFmtId="3" fontId="12" fillId="0" borderId="55" xfId="0" applyNumberFormat="1" applyFont="1" applyBorder="1"/>
    <xf numFmtId="0" fontId="4" fillId="0" borderId="20" xfId="0" applyFont="1" applyBorder="1" applyAlignment="1">
      <alignment horizontal="left" indent="2"/>
    </xf>
    <xf numFmtId="0" fontId="4" fillId="0" borderId="0" xfId="0" applyFont="1"/>
    <xf numFmtId="3" fontId="4" fillId="0" borderId="0" xfId="0" applyNumberFormat="1" applyFont="1"/>
    <xf numFmtId="164" fontId="4" fillId="0" borderId="0" xfId="1" applyNumberFormat="1" applyFont="1"/>
    <xf numFmtId="3" fontId="4" fillId="0" borderId="22" xfId="0" applyNumberFormat="1" applyFont="1" applyBorder="1"/>
    <xf numFmtId="3" fontId="4" fillId="0" borderId="20" xfId="0" applyNumberFormat="1" applyFont="1" applyBorder="1"/>
    <xf numFmtId="3" fontId="4" fillId="0" borderId="21" xfId="0" applyNumberFormat="1" applyFont="1" applyBorder="1"/>
    <xf numFmtId="0" fontId="4" fillId="0" borderId="72" xfId="0" applyFont="1" applyBorder="1" applyAlignment="1">
      <alignment horizontal="left" indent="3"/>
    </xf>
    <xf numFmtId="0" fontId="4" fillId="0" borderId="72" xfId="0" applyFont="1" applyBorder="1" applyAlignment="1">
      <alignment horizontal="left" indent="4"/>
    </xf>
    <xf numFmtId="3" fontId="4" fillId="0" borderId="43" xfId="0" applyNumberFormat="1" applyFont="1" applyBorder="1"/>
    <xf numFmtId="3" fontId="4" fillId="0" borderId="73" xfId="0" applyNumberFormat="1" applyFont="1" applyBorder="1"/>
    <xf numFmtId="0" fontId="4" fillId="0" borderId="26" xfId="0" applyFont="1" applyBorder="1" applyAlignment="1">
      <alignment horizontal="left"/>
    </xf>
    <xf numFmtId="3" fontId="4" fillId="0" borderId="74" xfId="0" applyNumberFormat="1" applyFont="1" applyBorder="1"/>
    <xf numFmtId="3" fontId="4" fillId="0" borderId="61" xfId="0" applyNumberFormat="1" applyFont="1" applyBorder="1"/>
    <xf numFmtId="3" fontId="4" fillId="0" borderId="75" xfId="0" applyNumberFormat="1" applyFont="1" applyBorder="1"/>
    <xf numFmtId="0" fontId="2" fillId="0" borderId="0" xfId="0" applyFont="1" applyAlignment="1">
      <alignment horizontal="left"/>
    </xf>
    <xf numFmtId="0" fontId="1" fillId="0" borderId="0" xfId="0" applyFont="1" applyAlignment="1"/>
    <xf numFmtId="0" fontId="4" fillId="0" borderId="0" xfId="0" applyFont="1" applyAlignment="1"/>
    <xf numFmtId="0" fontId="4" fillId="0" borderId="71" xfId="0" applyFont="1" applyBorder="1" applyAlignment="1">
      <alignment horizontal="left" indent="1"/>
    </xf>
    <xf numFmtId="3" fontId="4" fillId="0" borderId="32" xfId="0" applyNumberFormat="1" applyFont="1" applyBorder="1"/>
    <xf numFmtId="3" fontId="4" fillId="0" borderId="15" xfId="0" applyNumberFormat="1" applyFont="1" applyBorder="1"/>
    <xf numFmtId="3" fontId="4" fillId="0" borderId="79" xfId="0" applyNumberFormat="1" applyFont="1" applyBorder="1"/>
    <xf numFmtId="0" fontId="4" fillId="0" borderId="1" xfId="0" applyFont="1" applyBorder="1" applyAlignment="1">
      <alignment horizontal="center" vertical="top" wrapText="1"/>
    </xf>
    <xf numFmtId="0" fontId="35" fillId="0" borderId="0" xfId="0" applyFont="1"/>
    <xf numFmtId="0" fontId="33" fillId="0" borderId="0" xfId="0" applyFont="1"/>
    <xf numFmtId="0" fontId="31" fillId="0" borderId="0" xfId="0" applyFont="1" applyFill="1" applyAlignment="1"/>
    <xf numFmtId="0" fontId="31" fillId="0" borderId="0" xfId="0" applyFont="1" applyFill="1" applyBorder="1" applyAlignment="1">
      <alignment vertical="top" wrapText="1"/>
    </xf>
    <xf numFmtId="0" fontId="4" fillId="0" borderId="17" xfId="0" applyFont="1" applyBorder="1" applyAlignment="1">
      <alignment horizontal="left" indent="3"/>
    </xf>
    <xf numFmtId="0" fontId="4" fillId="0" borderId="20" xfId="0" applyFont="1" applyBorder="1" applyAlignment="1">
      <alignment horizontal="left" indent="3"/>
    </xf>
    <xf numFmtId="3" fontId="4" fillId="0" borderId="18" xfId="0" applyNumberFormat="1" applyFont="1" applyBorder="1"/>
    <xf numFmtId="3" fontId="4" fillId="0" borderId="49" xfId="0" applyNumberFormat="1" applyFont="1" applyBorder="1"/>
    <xf numFmtId="3" fontId="4" fillId="0" borderId="38" xfId="0" applyNumberFormat="1" applyFont="1" applyBorder="1"/>
    <xf numFmtId="3" fontId="12" fillId="0" borderId="0" xfId="0" applyNumberFormat="1" applyFont="1"/>
    <xf numFmtId="3" fontId="22" fillId="0" borderId="49" xfId="0" applyNumberFormat="1" applyFont="1" applyBorder="1"/>
    <xf numFmtId="3" fontId="22" fillId="0" borderId="54" xfId="0" applyNumberFormat="1" applyFont="1" applyBorder="1"/>
    <xf numFmtId="0" fontId="22" fillId="0" borderId="32" xfId="0" applyFont="1" applyBorder="1" applyAlignment="1">
      <alignment vertical="top"/>
    </xf>
    <xf numFmtId="0" fontId="4" fillId="0" borderId="42" xfId="0" applyFont="1" applyBorder="1"/>
    <xf numFmtId="0" fontId="4" fillId="0" borderId="50" xfId="0" applyFont="1" applyBorder="1"/>
    <xf numFmtId="3" fontId="4" fillId="0" borderId="24" xfId="0" applyNumberFormat="1" applyFont="1" applyBorder="1"/>
    <xf numFmtId="0" fontId="4" fillId="0" borderId="47" xfId="0" applyFont="1" applyBorder="1"/>
    <xf numFmtId="0" fontId="4" fillId="0" borderId="43" xfId="0" applyFont="1" applyBorder="1"/>
    <xf numFmtId="3" fontId="4" fillId="0" borderId="18" xfId="0" applyNumberFormat="1" applyFont="1" applyFill="1" applyBorder="1"/>
    <xf numFmtId="3" fontId="4" fillId="0" borderId="21" xfId="0" applyNumberFormat="1" applyFont="1" applyFill="1" applyBorder="1"/>
    <xf numFmtId="3" fontId="4" fillId="0" borderId="64" xfId="0" applyNumberFormat="1" applyFont="1" applyBorder="1"/>
    <xf numFmtId="0" fontId="4" fillId="0" borderId="12" xfId="0" applyFont="1" applyBorder="1" applyAlignment="1">
      <alignment horizontal="center" vertical="top" wrapText="1"/>
    </xf>
    <xf numFmtId="0" fontId="4" fillId="0" borderId="93" xfId="0" applyFont="1" applyBorder="1" applyAlignment="1">
      <alignment horizontal="center" vertical="top" wrapText="1"/>
    </xf>
    <xf numFmtId="0" fontId="27" fillId="0" borderId="94" xfId="0" applyFont="1" applyFill="1" applyBorder="1" applyAlignment="1"/>
    <xf numFmtId="37" fontId="27" fillId="0" borderId="95" xfId="0" applyNumberFormat="1" applyFont="1" applyFill="1" applyBorder="1" applyAlignment="1">
      <alignment horizontal="center"/>
    </xf>
    <xf numFmtId="37" fontId="27" fillId="0" borderId="89" xfId="0" applyNumberFormat="1" applyFont="1" applyFill="1" applyBorder="1" applyAlignment="1">
      <alignment horizontal="center"/>
    </xf>
    <xf numFmtId="5" fontId="27" fillId="2" borderId="96" xfId="0" applyNumberFormat="1" applyFont="1" applyFill="1" applyBorder="1" applyAlignment="1">
      <alignment horizontal="right"/>
    </xf>
    <xf numFmtId="37" fontId="27" fillId="0" borderId="97" xfId="0" applyNumberFormat="1" applyFont="1" applyBorder="1" applyAlignment="1">
      <alignment horizontal="center"/>
    </xf>
    <xf numFmtId="0" fontId="27" fillId="0" borderId="98" xfId="0" applyFont="1" applyFill="1" applyBorder="1" applyAlignment="1"/>
    <xf numFmtId="37" fontId="27" fillId="0" borderId="100" xfId="0" applyNumberFormat="1" applyFont="1" applyFill="1" applyBorder="1" applyAlignment="1">
      <alignment horizontal="right"/>
    </xf>
    <xf numFmtId="3" fontId="27" fillId="0" borderId="90" xfId="0" applyNumberFormat="1" applyFont="1" applyFill="1" applyBorder="1" applyAlignment="1">
      <alignment horizontal="center"/>
    </xf>
    <xf numFmtId="3" fontId="27" fillId="0" borderId="101" xfId="0" applyNumberFormat="1" applyFont="1" applyFill="1" applyBorder="1" applyAlignment="1">
      <alignment horizontal="center"/>
    </xf>
    <xf numFmtId="37" fontId="27" fillId="0" borderId="102" xfId="0" applyNumberFormat="1" applyFont="1" applyBorder="1" applyAlignment="1">
      <alignment horizontal="center"/>
    </xf>
    <xf numFmtId="37" fontId="27" fillId="0" borderId="101" xfId="0" applyNumberFormat="1" applyFont="1" applyBorder="1" applyAlignment="1">
      <alignment horizontal="center"/>
    </xf>
    <xf numFmtId="37" fontId="27" fillId="0" borderId="103" xfId="0" applyNumberFormat="1" applyFont="1" applyBorder="1" applyAlignment="1">
      <alignment horizontal="right"/>
    </xf>
    <xf numFmtId="0" fontId="27" fillId="2" borderId="98" xfId="0" applyFont="1" applyFill="1" applyBorder="1" applyAlignment="1"/>
    <xf numFmtId="37" fontId="27" fillId="2" borderId="101" xfId="0" applyNumberFormat="1" applyFont="1" applyFill="1" applyBorder="1" applyAlignment="1">
      <alignment horizontal="center"/>
    </xf>
    <xf numFmtId="37" fontId="27" fillId="2" borderId="100" xfId="0" applyNumberFormat="1" applyFont="1" applyFill="1" applyBorder="1" applyAlignment="1">
      <alignment horizontal="right"/>
    </xf>
    <xf numFmtId="37" fontId="27" fillId="2" borderId="90" xfId="0" applyNumberFormat="1" applyFont="1" applyFill="1" applyBorder="1" applyAlignment="1">
      <alignment horizontal="center"/>
    </xf>
    <xf numFmtId="0" fontId="27" fillId="2" borderId="104" xfId="0" applyFont="1" applyFill="1" applyBorder="1" applyAlignment="1"/>
    <xf numFmtId="0" fontId="27" fillId="0" borderId="104" xfId="0" applyFont="1" applyFill="1" applyBorder="1" applyAlignment="1"/>
    <xf numFmtId="37" fontId="27" fillId="0" borderId="101" xfId="0" applyNumberFormat="1" applyFont="1" applyFill="1" applyBorder="1" applyAlignment="1">
      <alignment horizontal="center"/>
    </xf>
    <xf numFmtId="37" fontId="27" fillId="0" borderId="90" xfId="0" applyNumberFormat="1" applyFont="1" applyFill="1" applyBorder="1" applyAlignment="1">
      <alignment horizontal="center"/>
    </xf>
    <xf numFmtId="0" fontId="18" fillId="0" borderId="0" xfId="0" applyFont="1" applyFill="1" applyAlignment="1"/>
    <xf numFmtId="0" fontId="4" fillId="0" borderId="0" xfId="0" applyFont="1" applyFill="1"/>
    <xf numFmtId="37" fontId="27" fillId="0" borderId="105" xfId="0" applyNumberFormat="1" applyFont="1" applyFill="1" applyBorder="1" applyAlignment="1">
      <alignment horizontal="center"/>
    </xf>
    <xf numFmtId="37" fontId="27" fillId="0" borderId="106" xfId="0" applyNumberFormat="1" applyFont="1" applyFill="1" applyBorder="1" applyAlignment="1">
      <alignment horizontal="right"/>
    </xf>
    <xf numFmtId="37" fontId="27" fillId="0" borderId="91" xfId="0" applyNumberFormat="1" applyFont="1" applyFill="1" applyBorder="1" applyAlignment="1">
      <alignment horizontal="center"/>
    </xf>
    <xf numFmtId="3" fontId="17" fillId="0" borderId="31" xfId="0" applyNumberFormat="1" applyFont="1" applyBorder="1"/>
    <xf numFmtId="3" fontId="17" fillId="0" borderId="107" xfId="0" applyNumberFormat="1" applyFont="1" applyBorder="1"/>
    <xf numFmtId="0" fontId="4" fillId="0" borderId="14" xfId="0" applyFont="1" applyBorder="1" applyAlignment="1">
      <alignment horizontal="center" vertical="top" wrapText="1"/>
    </xf>
    <xf numFmtId="0" fontId="27" fillId="0" borderId="109" xfId="0" applyFont="1" applyFill="1" applyBorder="1" applyAlignment="1"/>
    <xf numFmtId="37" fontId="27" fillId="0" borderId="86" xfId="0" applyNumberFormat="1" applyFont="1" applyFill="1" applyBorder="1" applyAlignment="1">
      <alignment horizontal="right"/>
    </xf>
    <xf numFmtId="0" fontId="22" fillId="0" borderId="50" xfId="0" applyFont="1" applyBorder="1"/>
    <xf numFmtId="0" fontId="21" fillId="0" borderId="87" xfId="0" applyFont="1" applyBorder="1" applyAlignment="1">
      <alignment horizontal="right" vertical="top"/>
    </xf>
    <xf numFmtId="3" fontId="11" fillId="0" borderId="18" xfId="0" applyNumberFormat="1" applyFont="1" applyFill="1" applyBorder="1"/>
    <xf numFmtId="3" fontId="11" fillId="0" borderId="19" xfId="0" applyNumberFormat="1" applyFont="1" applyFill="1" applyBorder="1"/>
    <xf numFmtId="0" fontId="19" fillId="0" borderId="0" xfId="0" applyFont="1" applyFill="1" applyAlignment="1"/>
    <xf numFmtId="0" fontId="11" fillId="0" borderId="0" xfId="0" applyFont="1" applyFill="1"/>
    <xf numFmtId="0" fontId="17" fillId="0" borderId="4" xfId="0" applyFont="1" applyFill="1" applyBorder="1" applyAlignment="1">
      <alignment horizontal="center" vertical="center" wrapText="1"/>
    </xf>
    <xf numFmtId="0" fontId="12" fillId="0" borderId="0" xfId="0" applyFont="1" applyFill="1"/>
    <xf numFmtId="0" fontId="17" fillId="0" borderId="0" xfId="0" applyFont="1" applyFill="1"/>
    <xf numFmtId="37" fontId="27" fillId="0" borderId="89" xfId="0" applyNumberFormat="1" applyFont="1" applyBorder="1" applyAlignment="1">
      <alignment horizontal="center"/>
    </xf>
    <xf numFmtId="37" fontId="27" fillId="0" borderId="112" xfId="0" applyNumberFormat="1" applyFont="1" applyBorder="1" applyAlignment="1">
      <alignment horizontal="right"/>
    </xf>
    <xf numFmtId="3" fontId="17" fillId="0" borderId="7" xfId="0" applyNumberFormat="1" applyFont="1" applyBorder="1" applyAlignment="1">
      <alignment horizontal="center"/>
    </xf>
    <xf numFmtId="37" fontId="12" fillId="0" borderId="21" xfId="0" applyNumberFormat="1" applyFont="1" applyBorder="1"/>
    <xf numFmtId="37" fontId="4" fillId="0" borderId="0" xfId="0" applyNumberFormat="1" applyFont="1"/>
    <xf numFmtId="0" fontId="4" fillId="0" borderId="20" xfId="0" applyFont="1" applyFill="1" applyBorder="1" applyAlignment="1">
      <alignment horizontal="left" indent="3"/>
    </xf>
    <xf numFmtId="3" fontId="12" fillId="0" borderId="21" xfId="0" applyNumberFormat="1" applyFont="1" applyFill="1" applyBorder="1"/>
    <xf numFmtId="3" fontId="12" fillId="0" borderId="22" xfId="0" applyNumberFormat="1" applyFont="1" applyFill="1" applyBorder="1"/>
    <xf numFmtId="0" fontId="17" fillId="0" borderId="31" xfId="0" applyFont="1" applyFill="1" applyBorder="1" applyAlignment="1">
      <alignment horizontal="center"/>
    </xf>
    <xf numFmtId="3" fontId="17" fillId="0" borderId="7" xfId="0" applyNumberFormat="1" applyFont="1" applyFill="1" applyBorder="1"/>
    <xf numFmtId="3" fontId="12" fillId="2" borderId="49" xfId="0" applyNumberFormat="1" applyFont="1" applyFill="1" applyBorder="1"/>
    <xf numFmtId="37" fontId="27" fillId="0" borderId="85" xfId="0" applyNumberFormat="1" applyFont="1" applyFill="1" applyBorder="1" applyAlignment="1">
      <alignment horizontal="right"/>
    </xf>
    <xf numFmtId="37" fontId="27" fillId="0" borderId="15" xfId="0" applyNumberFormat="1" applyFont="1" applyFill="1" applyBorder="1" applyAlignment="1">
      <alignment horizontal="right"/>
    </xf>
    <xf numFmtId="37" fontId="27" fillId="0" borderId="91" xfId="0" applyNumberFormat="1" applyFont="1" applyFill="1" applyBorder="1" applyAlignment="1">
      <alignment horizontal="right"/>
    </xf>
    <xf numFmtId="37" fontId="27" fillId="0" borderId="105" xfId="0" applyNumberFormat="1" applyFont="1" applyFill="1" applyBorder="1" applyAlignment="1">
      <alignment horizontal="right"/>
    </xf>
    <xf numFmtId="0" fontId="4" fillId="0" borderId="29" xfId="0" applyFont="1" applyFill="1" applyBorder="1" applyAlignment="1">
      <alignment horizontal="center"/>
    </xf>
    <xf numFmtId="5" fontId="27" fillId="0" borderId="96" xfId="0" applyNumberFormat="1" applyFont="1" applyFill="1" applyBorder="1" applyAlignment="1">
      <alignment horizontal="right"/>
    </xf>
    <xf numFmtId="0" fontId="4" fillId="0" borderId="0" xfId="0" applyFont="1" applyBorder="1"/>
    <xf numFmtId="3" fontId="17" fillId="0" borderId="53" xfId="0" applyNumberFormat="1" applyFont="1" applyFill="1" applyBorder="1"/>
    <xf numFmtId="37" fontId="17" fillId="0" borderId="107" xfId="0" applyNumberFormat="1" applyFont="1" applyBorder="1" applyAlignment="1">
      <alignment horizontal="center"/>
    </xf>
    <xf numFmtId="37" fontId="17" fillId="0" borderId="108" xfId="0" applyNumberFormat="1" applyFont="1" applyBorder="1"/>
    <xf numFmtId="37" fontId="27" fillId="0" borderId="110" xfId="0" applyNumberFormat="1" applyFont="1" applyBorder="1" applyAlignment="1">
      <alignment horizontal="right"/>
    </xf>
    <xf numFmtId="37" fontId="27" fillId="0" borderId="99" xfId="0" applyNumberFormat="1" applyFont="1" applyBorder="1" applyAlignment="1">
      <alignment horizontal="right"/>
    </xf>
    <xf numFmtId="37" fontId="27" fillId="0" borderId="111" xfId="0" applyNumberFormat="1" applyFont="1" applyBorder="1" applyAlignment="1">
      <alignment horizontal="right"/>
    </xf>
    <xf numFmtId="37" fontId="27" fillId="0" borderId="102" xfId="0" applyNumberFormat="1" applyFont="1" applyBorder="1" applyAlignment="1">
      <alignment horizontal="right"/>
    </xf>
    <xf numFmtId="37" fontId="27" fillId="0" borderId="101" xfId="0" applyNumberFormat="1" applyFont="1" applyBorder="1" applyAlignment="1">
      <alignment horizontal="right"/>
    </xf>
    <xf numFmtId="37" fontId="17" fillId="0" borderId="7" xfId="0" applyNumberFormat="1" applyFont="1" applyBorder="1"/>
    <xf numFmtId="3" fontId="12" fillId="0" borderId="93" xfId="0" applyNumberFormat="1" applyFont="1" applyBorder="1"/>
    <xf numFmtId="3" fontId="12" fillId="0" borderId="12" xfId="0" applyNumberFormat="1" applyFont="1" applyBorder="1"/>
    <xf numFmtId="3" fontId="4" fillId="0" borderId="50" xfId="0" applyNumberFormat="1" applyFont="1" applyBorder="1"/>
    <xf numFmtId="3" fontId="4" fillId="0" borderId="113" xfId="0" applyNumberFormat="1" applyFont="1" applyBorder="1"/>
    <xf numFmtId="3" fontId="39" fillId="0" borderId="50" xfId="0" applyNumberFormat="1" applyFont="1" applyBorder="1"/>
    <xf numFmtId="3" fontId="39" fillId="0" borderId="24" xfId="0" applyNumberFormat="1" applyFont="1" applyBorder="1"/>
    <xf numFmtId="3" fontId="39" fillId="0" borderId="113" xfId="0" applyNumberFormat="1" applyFont="1" applyBorder="1"/>
    <xf numFmtId="10" fontId="4" fillId="0" borderId="0" xfId="0" applyNumberFormat="1" applyFont="1"/>
    <xf numFmtId="0" fontId="17" fillId="0" borderId="4" xfId="0" applyFont="1" applyFill="1" applyBorder="1" applyAlignment="1">
      <alignment horizontal="center" vertical="center" wrapText="1"/>
    </xf>
    <xf numFmtId="3" fontId="11" fillId="0" borderId="12" xfId="0" applyNumberFormat="1" applyFont="1" applyFill="1" applyBorder="1"/>
    <xf numFmtId="0" fontId="4" fillId="0" borderId="114" xfId="0" applyFont="1" applyFill="1" applyBorder="1" applyAlignment="1"/>
    <xf numFmtId="0" fontId="4" fillId="0" borderId="114" xfId="0" applyFont="1" applyFill="1" applyBorder="1" applyAlignment="1">
      <alignment wrapText="1"/>
    </xf>
    <xf numFmtId="3" fontId="12" fillId="0" borderId="0" xfId="0" applyNumberFormat="1" applyFont="1" applyBorder="1"/>
    <xf numFmtId="0" fontId="18" fillId="0" borderId="0" xfId="0" applyFont="1" applyBorder="1"/>
    <xf numFmtId="0" fontId="4" fillId="0" borderId="30" xfId="0" applyFont="1" applyBorder="1" applyAlignment="1">
      <alignment vertical="top" wrapText="1"/>
    </xf>
    <xf numFmtId="0" fontId="8" fillId="0" borderId="0" xfId="0" applyFont="1" applyBorder="1" applyAlignment="1">
      <alignment horizontal="left" indent="3"/>
    </xf>
    <xf numFmtId="0" fontId="4" fillId="0" borderId="0" xfId="0" applyFont="1" applyBorder="1" applyAlignment="1"/>
    <xf numFmtId="5" fontId="4" fillId="0" borderId="0" xfId="0" applyNumberFormat="1" applyFont="1"/>
    <xf numFmtId="10" fontId="4" fillId="0" borderId="0" xfId="0" applyNumberFormat="1" applyFont="1" applyFill="1"/>
    <xf numFmtId="3" fontId="17" fillId="0" borderId="6" xfId="0" applyNumberFormat="1" applyFont="1" applyBorder="1"/>
    <xf numFmtId="0" fontId="40" fillId="0" borderId="0" xfId="0" applyFont="1" applyFill="1"/>
    <xf numFmtId="0" fontId="27" fillId="0" borderId="0" xfId="0" applyFont="1" applyFill="1" applyBorder="1" applyAlignment="1"/>
    <xf numFmtId="10" fontId="4" fillId="0" borderId="0" xfId="0" applyNumberFormat="1" applyFont="1" applyBorder="1"/>
    <xf numFmtId="3" fontId="4" fillId="0" borderId="21" xfId="0" applyNumberFormat="1" applyFont="1" applyFill="1" applyBorder="1" applyAlignment="1">
      <alignment horizontal="right"/>
    </xf>
    <xf numFmtId="3" fontId="4" fillId="0" borderId="18" xfId="0" applyNumberFormat="1" applyFont="1" applyFill="1" applyBorder="1" applyAlignment="1">
      <alignment horizontal="right"/>
    </xf>
    <xf numFmtId="3" fontId="4" fillId="0" borderId="12" xfId="0" applyNumberFormat="1" applyFont="1" applyFill="1" applyBorder="1" applyAlignment="1">
      <alignment horizontal="right"/>
    </xf>
    <xf numFmtId="3" fontId="4" fillId="0" borderId="19" xfId="0" applyNumberFormat="1" applyFont="1" applyFill="1" applyBorder="1" applyAlignment="1">
      <alignment horizontal="right"/>
    </xf>
    <xf numFmtId="3" fontId="4" fillId="0" borderId="21" xfId="0" applyNumberFormat="1" applyFont="1" applyBorder="1" applyAlignment="1">
      <alignment horizontal="right"/>
    </xf>
    <xf numFmtId="0" fontId="33" fillId="0" borderId="0" xfId="13" applyFont="1"/>
    <xf numFmtId="0" fontId="31" fillId="0" borderId="0" xfId="13" applyFont="1"/>
    <xf numFmtId="0" fontId="41" fillId="0" borderId="0" xfId="13" applyFont="1"/>
    <xf numFmtId="3" fontId="42" fillId="0" borderId="0" xfId="13" applyNumberFormat="1" applyFont="1" applyAlignment="1"/>
    <xf numFmtId="0" fontId="30" fillId="0" borderId="0" xfId="20" applyFont="1"/>
    <xf numFmtId="0" fontId="31" fillId="3" borderId="0" xfId="21" applyFont="1" applyFill="1" applyAlignment="1">
      <alignment horizontal="center"/>
    </xf>
    <xf numFmtId="0" fontId="30" fillId="3" borderId="0" xfId="21" applyFont="1" applyFill="1"/>
    <xf numFmtId="0" fontId="33" fillId="3" borderId="0" xfId="21" applyFont="1" applyFill="1"/>
    <xf numFmtId="0" fontId="44" fillId="3" borderId="0" xfId="21" applyFont="1" applyFill="1"/>
    <xf numFmtId="0" fontId="31" fillId="0" borderId="0" xfId="13"/>
    <xf numFmtId="0" fontId="45" fillId="0" borderId="0" xfId="13" applyFont="1"/>
    <xf numFmtId="0" fontId="10" fillId="0" borderId="20" xfId="0" applyFont="1" applyFill="1" applyBorder="1" applyAlignment="1">
      <alignment horizontal="left" indent="2"/>
    </xf>
    <xf numFmtId="3" fontId="17" fillId="0" borderId="21" xfId="0" applyNumberFormat="1" applyFont="1" applyFill="1" applyBorder="1"/>
    <xf numFmtId="3" fontId="4" fillId="0" borderId="12" xfId="0" applyNumberFormat="1" applyFont="1" applyFill="1" applyBorder="1"/>
    <xf numFmtId="3" fontId="4" fillId="0" borderId="49" xfId="0" applyNumberFormat="1" applyFont="1" applyFill="1" applyBorder="1"/>
    <xf numFmtId="3" fontId="12" fillId="0" borderId="18" xfId="0" applyNumberFormat="1" applyFont="1" applyFill="1" applyBorder="1"/>
    <xf numFmtId="0" fontId="4" fillId="0" borderId="72" xfId="0" applyFont="1" applyFill="1" applyBorder="1" applyAlignment="1">
      <alignment horizontal="left" indent="4"/>
    </xf>
    <xf numFmtId="0" fontId="18" fillId="0" borderId="0" xfId="0" applyFont="1" applyFill="1"/>
    <xf numFmtId="0" fontId="27" fillId="0" borderId="0" xfId="0" applyFont="1" applyFill="1"/>
    <xf numFmtId="3" fontId="4" fillId="0" borderId="43" xfId="0" applyNumberFormat="1" applyFont="1" applyFill="1" applyBorder="1"/>
    <xf numFmtId="3" fontId="4" fillId="0" borderId="73" xfId="0" applyNumberFormat="1" applyFont="1" applyFill="1" applyBorder="1"/>
    <xf numFmtId="3" fontId="39" fillId="0" borderId="43" xfId="0" applyNumberFormat="1" applyFont="1" applyFill="1" applyBorder="1" applyAlignment="1">
      <alignment horizontal="right"/>
    </xf>
    <xf numFmtId="3" fontId="39" fillId="0" borderId="21" xfId="0" applyNumberFormat="1" applyFont="1" applyFill="1" applyBorder="1" applyAlignment="1">
      <alignment horizontal="right"/>
    </xf>
    <xf numFmtId="3" fontId="4" fillId="0" borderId="21" xfId="0" applyNumberFormat="1" applyFont="1" applyBorder="1"/>
    <xf numFmtId="0" fontId="11" fillId="0" borderId="60" xfId="0" applyFont="1" applyBorder="1" applyAlignment="1">
      <alignment horizontal="center" vertical="top" wrapText="1"/>
    </xf>
    <xf numFmtId="3" fontId="11" fillId="0" borderId="69" xfId="0" applyNumberFormat="1" applyFont="1" applyFill="1" applyBorder="1"/>
    <xf numFmtId="3" fontId="11" fillId="0" borderId="29" xfId="0" applyNumberFormat="1" applyFont="1" applyFill="1" applyBorder="1"/>
    <xf numFmtId="0" fontId="11" fillId="0" borderId="35" xfId="0" applyFont="1" applyBorder="1" applyAlignment="1">
      <alignment horizontal="center" vertical="top" wrapText="1"/>
    </xf>
    <xf numFmtId="3" fontId="11" fillId="0" borderId="68" xfId="0" applyNumberFormat="1" applyFont="1" applyFill="1" applyBorder="1"/>
    <xf numFmtId="0" fontId="11" fillId="0" borderId="16" xfId="0" applyFont="1" applyBorder="1" applyAlignment="1">
      <alignment horizontal="center" vertical="top" wrapText="1"/>
    </xf>
    <xf numFmtId="3" fontId="11" fillId="0" borderId="17" xfId="0" applyNumberFormat="1" applyFont="1" applyFill="1" applyBorder="1"/>
    <xf numFmtId="3" fontId="4" fillId="0" borderId="17" xfId="0" applyNumberFormat="1" applyFont="1" applyFill="1" applyBorder="1" applyAlignment="1">
      <alignment horizontal="right"/>
    </xf>
    <xf numFmtId="10" fontId="12" fillId="0" borderId="0" xfId="23" applyNumberFormat="1" applyFont="1"/>
    <xf numFmtId="3" fontId="4" fillId="0" borderId="21" xfId="0" applyNumberFormat="1" applyFont="1" applyFill="1" applyBorder="1"/>
    <xf numFmtId="0" fontId="4" fillId="2" borderId="12" xfId="0" applyFont="1" applyFill="1" applyBorder="1" applyAlignment="1">
      <alignment horizontal="center" vertical="top" wrapText="1"/>
    </xf>
    <xf numFmtId="37" fontId="27" fillId="2" borderId="89" xfId="0" applyNumberFormat="1" applyFont="1" applyFill="1" applyBorder="1" applyAlignment="1">
      <alignment horizontal="center"/>
    </xf>
    <xf numFmtId="3" fontId="4" fillId="2" borderId="21" xfId="0" applyNumberFormat="1" applyFont="1" applyFill="1" applyBorder="1"/>
    <xf numFmtId="0" fontId="10" fillId="2" borderId="1" xfId="0" applyFont="1" applyFill="1" applyBorder="1" applyAlignment="1">
      <alignment horizontal="center" vertical="top" wrapText="1"/>
    </xf>
    <xf numFmtId="3" fontId="4" fillId="2" borderId="21" xfId="0" applyNumberFormat="1" applyFont="1" applyFill="1" applyBorder="1" applyAlignment="1">
      <alignment horizontal="right"/>
    </xf>
    <xf numFmtId="3" fontId="17" fillId="2" borderId="1" xfId="0" applyNumberFormat="1" applyFont="1" applyFill="1" applyBorder="1"/>
    <xf numFmtId="3" fontId="28" fillId="0" borderId="14" xfId="0" applyNumberFormat="1" applyFont="1" applyBorder="1"/>
    <xf numFmtId="0" fontId="4" fillId="0" borderId="0" xfId="0" applyFont="1" applyFill="1" applyAlignment="1">
      <alignment wrapText="1"/>
    </xf>
    <xf numFmtId="0" fontId="10" fillId="0" borderId="49" xfId="0" applyFont="1" applyFill="1" applyBorder="1" applyAlignment="1">
      <alignment horizontal="left" indent="1"/>
    </xf>
    <xf numFmtId="3" fontId="11" fillId="0" borderId="49" xfId="0" applyNumberFormat="1" applyFont="1" applyFill="1" applyBorder="1"/>
    <xf numFmtId="0" fontId="4" fillId="0" borderId="49" xfId="0" applyFont="1" applyFill="1" applyBorder="1" applyAlignment="1">
      <alignment horizontal="left" indent="1"/>
    </xf>
    <xf numFmtId="3" fontId="11" fillId="0" borderId="15" xfId="0" applyNumberFormat="1" applyFont="1" applyFill="1" applyBorder="1"/>
    <xf numFmtId="0" fontId="4" fillId="0" borderId="38" xfId="0" applyFont="1" applyFill="1" applyBorder="1" applyAlignment="1">
      <alignment horizontal="left" indent="1"/>
    </xf>
    <xf numFmtId="3" fontId="11" fillId="0" borderId="38" xfId="0" applyNumberFormat="1" applyFont="1" applyFill="1" applyBorder="1"/>
    <xf numFmtId="0" fontId="12" fillId="0" borderId="0" xfId="0" applyFont="1" applyFill="1" applyAlignment="1">
      <alignment horizontal="center" wrapText="1"/>
    </xf>
    <xf numFmtId="0" fontId="4" fillId="0" borderId="0" xfId="0" applyFont="1" applyAlignment="1">
      <alignment wrapText="1"/>
    </xf>
    <xf numFmtId="3" fontId="39" fillId="0" borderId="22" xfId="0" applyNumberFormat="1" applyFont="1" applyFill="1" applyBorder="1" applyAlignment="1">
      <alignment horizontal="right"/>
    </xf>
    <xf numFmtId="3" fontId="4" fillId="0" borderId="72" xfId="0" applyNumberFormat="1" applyFont="1" applyBorder="1"/>
    <xf numFmtId="3" fontId="4" fillId="0" borderId="16" xfId="0" applyNumberFormat="1" applyFont="1" applyBorder="1" applyAlignment="1">
      <alignment horizontal="left" vertical="top" wrapText="1"/>
    </xf>
    <xf numFmtId="0" fontId="1" fillId="0" borderId="0" xfId="0" applyFont="1" applyBorder="1" applyAlignment="1"/>
    <xf numFmtId="3" fontId="28" fillId="0" borderId="1" xfId="0" applyNumberFormat="1" applyFont="1" applyFill="1" applyBorder="1"/>
    <xf numFmtId="3" fontId="28" fillId="0" borderId="1" xfId="0" applyNumberFormat="1" applyFont="1" applyBorder="1"/>
    <xf numFmtId="3" fontId="17" fillId="0" borderId="52" xfId="0" applyNumberFormat="1" applyFont="1" applyBorder="1"/>
    <xf numFmtId="0" fontId="4" fillId="0" borderId="18" xfId="0" applyFont="1" applyBorder="1"/>
    <xf numFmtId="0" fontId="4" fillId="0" borderId="19" xfId="0" applyFont="1" applyBorder="1"/>
    <xf numFmtId="0" fontId="4" fillId="0" borderId="43" xfId="0" applyFont="1" applyBorder="1" applyAlignment="1">
      <alignment vertical="top"/>
    </xf>
    <xf numFmtId="3" fontId="4" fillId="0" borderId="21" xfId="1" applyNumberFormat="1" applyFont="1" applyBorder="1"/>
    <xf numFmtId="0" fontId="4" fillId="0" borderId="43" xfId="0" applyFont="1" applyFill="1" applyBorder="1" applyAlignment="1">
      <alignment vertical="top"/>
    </xf>
    <xf numFmtId="0" fontId="4" fillId="0" borderId="30" xfId="0" applyFont="1" applyFill="1" applyBorder="1" applyAlignment="1">
      <alignment vertical="top"/>
    </xf>
    <xf numFmtId="0" fontId="4" fillId="0" borderId="30" xfId="0" applyFont="1" applyBorder="1" applyAlignment="1">
      <alignment vertical="top"/>
    </xf>
    <xf numFmtId="0" fontId="4" fillId="0" borderId="44" xfId="0" applyFont="1" applyBorder="1"/>
    <xf numFmtId="0" fontId="4" fillId="0" borderId="30" xfId="0" applyFont="1" applyFill="1" applyBorder="1" applyAlignment="1">
      <alignment vertical="top" wrapText="1"/>
    </xf>
    <xf numFmtId="3" fontId="4" fillId="0" borderId="22" xfId="0" applyNumberFormat="1" applyFont="1" applyFill="1" applyBorder="1"/>
    <xf numFmtId="0" fontId="4" fillId="0" borderId="50" xfId="0" applyFont="1" applyFill="1" applyBorder="1" applyAlignment="1">
      <alignment vertical="top"/>
    </xf>
    <xf numFmtId="0" fontId="4" fillId="0" borderId="88" xfId="0" applyFont="1" applyFill="1" applyBorder="1" applyAlignment="1">
      <alignment vertical="top" wrapText="1"/>
    </xf>
    <xf numFmtId="3" fontId="4" fillId="0" borderId="24" xfId="0" applyNumberFormat="1" applyFont="1" applyFill="1" applyBorder="1"/>
    <xf numFmtId="0" fontId="4" fillId="0" borderId="45" xfId="0" applyFont="1" applyFill="1" applyBorder="1"/>
    <xf numFmtId="0" fontId="1" fillId="0" borderId="0" xfId="0" applyFont="1"/>
    <xf numFmtId="0" fontId="46" fillId="0" borderId="0" xfId="0" applyFont="1"/>
    <xf numFmtId="0" fontId="47" fillId="0" borderId="0" xfId="0" applyFont="1"/>
    <xf numFmtId="0" fontId="27" fillId="0" borderId="0" xfId="0" applyFont="1" applyFill="1" applyAlignment="1">
      <alignment horizontal="left" wrapText="1"/>
    </xf>
    <xf numFmtId="3" fontId="17" fillId="0" borderId="117" xfId="0" applyNumberFormat="1" applyFont="1" applyBorder="1"/>
    <xf numFmtId="3" fontId="17" fillId="0" borderId="2" xfId="0" applyNumberFormat="1" applyFont="1" applyBorder="1"/>
    <xf numFmtId="3" fontId="4" fillId="0" borderId="118" xfId="0" applyNumberFormat="1" applyFont="1" applyBorder="1"/>
    <xf numFmtId="3" fontId="4" fillId="0" borderId="36" xfId="0" applyNumberFormat="1" applyFont="1" applyBorder="1"/>
    <xf numFmtId="3" fontId="4" fillId="0" borderId="39" xfId="0" applyNumberFormat="1" applyFont="1" applyBorder="1"/>
    <xf numFmtId="0" fontId="17" fillId="0" borderId="71" xfId="0" applyFont="1" applyBorder="1" applyAlignment="1">
      <alignment horizontal="left" indent="3"/>
    </xf>
    <xf numFmtId="0" fontId="30" fillId="0" borderId="0" xfId="0" applyFont="1"/>
    <xf numFmtId="0" fontId="36" fillId="0" borderId="0" xfId="0" applyFont="1" applyFill="1" applyBorder="1" applyAlignment="1">
      <alignment horizontal="center" vertical="top"/>
    </xf>
    <xf numFmtId="0" fontId="37" fillId="0" borderId="0" xfId="0" applyFont="1" applyFill="1" applyBorder="1" applyAlignment="1">
      <alignment vertical="top" wrapText="1"/>
    </xf>
    <xf numFmtId="0" fontId="32" fillId="0" borderId="0" xfId="0" applyFont="1" applyBorder="1" applyAlignment="1"/>
    <xf numFmtId="0" fontId="1" fillId="0" borderId="0" xfId="0" applyFont="1" applyAlignment="1">
      <alignment horizontal="left" wrapText="1"/>
    </xf>
    <xf numFmtId="0" fontId="15" fillId="0" borderId="0" xfId="0" applyFont="1" applyAlignment="1">
      <alignment horizontal="center"/>
    </xf>
    <xf numFmtId="0" fontId="16" fillId="0" borderId="0" xfId="0" applyFont="1" applyAlignment="1">
      <alignment horizontal="center"/>
    </xf>
    <xf numFmtId="0" fontId="4" fillId="0" borderId="0" xfId="0" applyFont="1" applyAlignment="1">
      <alignment horizontal="center"/>
    </xf>
    <xf numFmtId="0" fontId="3" fillId="0" borderId="0" xfId="0" applyFont="1" applyAlignment="1">
      <alignment horizontal="center"/>
    </xf>
    <xf numFmtId="0" fontId="17" fillId="0" borderId="3" xfId="0" applyFont="1" applyBorder="1" applyAlignment="1">
      <alignment horizontal="center"/>
    </xf>
    <xf numFmtId="0" fontId="17" fillId="0" borderId="4" xfId="0" applyFont="1" applyBorder="1" applyAlignment="1">
      <alignment horizontal="center"/>
    </xf>
    <xf numFmtId="0" fontId="17" fillId="0" borderId="5" xfId="0" applyFont="1" applyBorder="1" applyAlignment="1">
      <alignment horizontal="center"/>
    </xf>
    <xf numFmtId="0" fontId="17" fillId="0" borderId="13" xfId="0" applyFont="1" applyBorder="1" applyAlignment="1">
      <alignment horizontal="center" vertical="center"/>
    </xf>
    <xf numFmtId="0" fontId="17" fillId="0" borderId="10" xfId="0" applyFont="1" applyBorder="1" applyAlignment="1">
      <alignment horizontal="center" vertical="center"/>
    </xf>
    <xf numFmtId="0" fontId="17" fillId="0" borderId="4" xfId="0" applyFont="1" applyFill="1" applyBorder="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2" fillId="0" borderId="0" xfId="0" applyFont="1" applyAlignment="1">
      <alignment horizontal="center"/>
    </xf>
    <xf numFmtId="0" fontId="14" fillId="0" borderId="0" xfId="0" applyFont="1" applyAlignment="1">
      <alignment horizontal="center"/>
    </xf>
    <xf numFmtId="0" fontId="17" fillId="0" borderId="27" xfId="0" applyFont="1" applyFill="1" applyBorder="1" applyAlignment="1">
      <alignment horizontal="center" vertical="center" wrapText="1"/>
    </xf>
    <xf numFmtId="0" fontId="17" fillId="0" borderId="28" xfId="0" applyFont="1" applyFill="1" applyBorder="1" applyAlignment="1">
      <alignment horizontal="center" vertical="center" wrapText="1"/>
    </xf>
    <xf numFmtId="0" fontId="17" fillId="0" borderId="3" xfId="0" applyFont="1" applyBorder="1" applyAlignment="1">
      <alignment horizontal="center" vertical="center" wrapText="1"/>
    </xf>
    <xf numFmtId="0" fontId="17" fillId="0" borderId="115" xfId="0" applyFont="1" applyBorder="1" applyAlignment="1">
      <alignment horizontal="center" vertical="center" wrapText="1"/>
    </xf>
    <xf numFmtId="0" fontId="14" fillId="0" borderId="34" xfId="0" applyFont="1" applyBorder="1" applyAlignment="1">
      <alignment horizontal="center"/>
    </xf>
    <xf numFmtId="0" fontId="14" fillId="0" borderId="0" xfId="0" applyFont="1" applyBorder="1" applyAlignment="1">
      <alignment horizontal="center"/>
    </xf>
    <xf numFmtId="0" fontId="11" fillId="0" borderId="0" xfId="0" applyFont="1" applyAlignment="1">
      <alignment horizontal="center"/>
    </xf>
    <xf numFmtId="0" fontId="17" fillId="0" borderId="33" xfId="0" applyFont="1" applyBorder="1" applyAlignment="1">
      <alignment horizontal="center" vertical="center" wrapText="1"/>
    </xf>
    <xf numFmtId="0" fontId="17" fillId="0" borderId="57" xfId="0" applyFont="1" applyBorder="1" applyAlignment="1">
      <alignment horizontal="center" vertical="center" wrapText="1"/>
    </xf>
    <xf numFmtId="0" fontId="17" fillId="0" borderId="116"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117" xfId="0" applyFont="1" applyBorder="1" applyAlignment="1">
      <alignment horizontal="center" vertical="center" wrapText="1"/>
    </xf>
    <xf numFmtId="0" fontId="17" fillId="0" borderId="28" xfId="0" applyFont="1" applyBorder="1" applyAlignment="1">
      <alignment horizontal="center" vertical="center" wrapText="1"/>
    </xf>
    <xf numFmtId="0" fontId="1" fillId="0" borderId="0" xfId="0" applyFont="1" applyAlignment="1">
      <alignment horizontal="center"/>
    </xf>
    <xf numFmtId="0" fontId="4" fillId="0" borderId="34" xfId="0" applyFont="1" applyBorder="1" applyAlignment="1">
      <alignment horizontal="center"/>
    </xf>
    <xf numFmtId="0" fontId="17" fillId="0" borderId="33" xfId="0" applyFont="1" applyFill="1" applyBorder="1" applyAlignment="1">
      <alignment horizontal="center" vertical="center" wrapText="1"/>
    </xf>
    <xf numFmtId="0" fontId="17" fillId="0" borderId="115" xfId="0" applyFont="1" applyFill="1" applyBorder="1" applyAlignment="1">
      <alignment horizontal="center" vertical="center" wrapText="1"/>
    </xf>
    <xf numFmtId="0" fontId="25" fillId="0" borderId="40" xfId="0" applyFont="1" applyBorder="1" applyAlignment="1">
      <alignment horizontal="left" vertical="top" wrapText="1"/>
    </xf>
    <xf numFmtId="0" fontId="25" fillId="0" borderId="30" xfId="0" applyFont="1" applyBorder="1" applyAlignment="1">
      <alignment horizontal="left" vertical="top" wrapText="1"/>
    </xf>
    <xf numFmtId="0" fontId="21" fillId="0" borderId="41" xfId="0" applyFont="1" applyBorder="1" applyAlignment="1">
      <alignment horizontal="right" vertical="top"/>
    </xf>
    <xf numFmtId="0" fontId="25" fillId="0" borderId="87" xfId="0" applyFont="1" applyBorder="1" applyAlignment="1">
      <alignment horizontal="left" vertical="top" wrapText="1"/>
    </xf>
    <xf numFmtId="0" fontId="25" fillId="0" borderId="88" xfId="0" applyFont="1" applyBorder="1" applyAlignment="1">
      <alignment horizontal="left" vertical="top" wrapText="1"/>
    </xf>
    <xf numFmtId="0" fontId="25" fillId="0" borderId="87" xfId="0" applyFont="1" applyFill="1" applyBorder="1" applyAlignment="1">
      <alignment horizontal="left" vertical="top" wrapText="1"/>
    </xf>
    <xf numFmtId="0" fontId="25" fillId="0" borderId="88" xfId="0" applyFont="1" applyFill="1" applyBorder="1" applyAlignment="1">
      <alignment horizontal="left" vertical="top" wrapText="1"/>
    </xf>
    <xf numFmtId="0" fontId="22" fillId="0" borderId="40" xfId="0" applyFont="1" applyBorder="1" applyAlignment="1">
      <alignment horizontal="left" vertical="top" wrapText="1"/>
    </xf>
    <xf numFmtId="0" fontId="22" fillId="0" borderId="30" xfId="0" applyFont="1" applyBorder="1" applyAlignment="1">
      <alignment horizontal="left" vertical="top" wrapText="1"/>
    </xf>
    <xf numFmtId="0" fontId="21" fillId="0" borderId="52" xfId="0" applyFont="1" applyBorder="1" applyAlignment="1">
      <alignment horizontal="center" vertical="top"/>
    </xf>
    <xf numFmtId="0" fontId="21" fillId="0" borderId="31" xfId="0" applyFont="1" applyBorder="1" applyAlignment="1">
      <alignment horizontal="center" vertical="top"/>
    </xf>
    <xf numFmtId="0" fontId="21" fillId="0" borderId="48" xfId="0" applyFont="1" applyBorder="1" applyAlignment="1">
      <alignment horizontal="left" vertical="top"/>
    </xf>
    <xf numFmtId="0" fontId="21" fillId="0" borderId="51" xfId="0" applyFont="1" applyBorder="1" applyAlignment="1">
      <alignment horizontal="left" vertical="top"/>
    </xf>
    <xf numFmtId="0" fontId="25" fillId="0" borderId="40" xfId="0" applyFont="1" applyBorder="1" applyAlignment="1">
      <alignment horizontal="left" vertical="top"/>
    </xf>
    <xf numFmtId="0" fontId="25" fillId="0" borderId="30" xfId="0" applyFont="1" applyBorder="1" applyAlignment="1">
      <alignment horizontal="left" vertical="top"/>
    </xf>
    <xf numFmtId="0" fontId="20" fillId="0" borderId="0" xfId="0" applyFont="1" applyAlignment="1">
      <alignment horizontal="center"/>
    </xf>
    <xf numFmtId="0" fontId="22" fillId="0" borderId="0" xfId="0" applyFont="1" applyAlignment="1">
      <alignment horizontal="center"/>
    </xf>
    <xf numFmtId="0" fontId="23" fillId="0" borderId="0" xfId="0" applyFont="1" applyAlignment="1">
      <alignment horizontal="center"/>
    </xf>
    <xf numFmtId="0" fontId="21" fillId="0" borderId="48" xfId="0" applyFont="1" applyBorder="1" applyAlignment="1">
      <alignment horizontal="left" vertical="top" wrapText="1"/>
    </xf>
    <xf numFmtId="0" fontId="4" fillId="0" borderId="0" xfId="0" applyFont="1" applyBorder="1" applyAlignment="1">
      <alignment horizontal="center"/>
    </xf>
    <xf numFmtId="0" fontId="12" fillId="0" borderId="0" xfId="0" applyFont="1" applyFill="1" applyAlignment="1">
      <alignment horizontal="center" wrapText="1"/>
    </xf>
    <xf numFmtId="0" fontId="27" fillId="0" borderId="0" xfId="0" applyFont="1" applyFill="1" applyAlignment="1">
      <alignment horizontal="left" wrapText="1"/>
    </xf>
    <xf numFmtId="0" fontId="17" fillId="0" borderId="5" xfId="0" applyFont="1" applyFill="1" applyBorder="1" applyAlignment="1">
      <alignment horizontal="center" vertical="center" wrapText="1"/>
    </xf>
    <xf numFmtId="0" fontId="15" fillId="0" borderId="0" xfId="0" applyFont="1" applyFill="1" applyAlignment="1">
      <alignment horizontal="center"/>
    </xf>
    <xf numFmtId="0" fontId="4" fillId="0" borderId="0" xfId="0" applyFont="1" applyFill="1" applyAlignment="1">
      <alignment horizontal="left" wrapText="1"/>
    </xf>
    <xf numFmtId="0" fontId="17" fillId="0" borderId="92" xfId="0" applyFont="1" applyBorder="1" applyAlignment="1">
      <alignment horizontal="center" vertical="center"/>
    </xf>
    <xf numFmtId="0" fontId="22" fillId="0" borderId="0" xfId="0" applyNumberFormat="1" applyFont="1" applyBorder="1" applyAlignment="1">
      <alignment horizontal="left" vertical="top" wrapText="1"/>
    </xf>
    <xf numFmtId="0" fontId="17" fillId="0" borderId="58" xfId="0" applyFont="1" applyBorder="1" applyAlignment="1">
      <alignment horizontal="center" vertical="center" wrapText="1"/>
    </xf>
    <xf numFmtId="0" fontId="17" fillId="0" borderId="59"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2" xfId="0" applyFont="1" applyBorder="1" applyAlignment="1">
      <alignment horizontal="center" vertical="center"/>
    </xf>
    <xf numFmtId="0" fontId="17" fillId="0" borderId="15" xfId="0" applyFont="1" applyBorder="1" applyAlignment="1">
      <alignment horizontal="center" vertical="center"/>
    </xf>
    <xf numFmtId="0" fontId="17" fillId="0" borderId="2" xfId="0" applyFont="1" applyBorder="1" applyAlignment="1">
      <alignment horizontal="center" vertical="center"/>
    </xf>
    <xf numFmtId="0" fontId="17" fillId="0" borderId="35" xfId="0" applyFont="1" applyBorder="1" applyAlignment="1">
      <alignment horizontal="center" vertical="center" wrapText="1"/>
    </xf>
    <xf numFmtId="0" fontId="17" fillId="0" borderId="67" xfId="0" applyFont="1" applyBorder="1" applyAlignment="1">
      <alignment horizontal="center" vertical="center" wrapText="1"/>
    </xf>
    <xf numFmtId="0" fontId="17" fillId="0" borderId="60" xfId="0" applyFont="1" applyBorder="1" applyAlignment="1">
      <alignment horizontal="center" vertical="center" wrapText="1"/>
    </xf>
    <xf numFmtId="0" fontId="17" fillId="0" borderId="68" xfId="0" applyFont="1" applyBorder="1" applyAlignment="1">
      <alignment horizontal="center" vertical="center" wrapText="1"/>
    </xf>
    <xf numFmtId="0" fontId="17" fillId="0" borderId="69" xfId="0" applyFont="1" applyBorder="1" applyAlignment="1">
      <alignment horizontal="center" vertical="center" wrapText="1"/>
    </xf>
    <xf numFmtId="0" fontId="17" fillId="0" borderId="56" xfId="0" applyFont="1" applyBorder="1" applyAlignment="1">
      <alignment horizontal="center" vertical="center" wrapText="1"/>
    </xf>
    <xf numFmtId="0" fontId="27" fillId="3" borderId="0" xfId="21" applyFont="1" applyFill="1" applyAlignment="1">
      <alignment horizontal="left" vertical="top" wrapText="1"/>
    </xf>
    <xf numFmtId="0" fontId="27" fillId="0" borderId="0" xfId="20" applyFont="1" applyAlignment="1">
      <alignment horizontal="left" vertical="top" wrapText="1"/>
    </xf>
    <xf numFmtId="3" fontId="42" fillId="0" borderId="0" xfId="13" applyNumberFormat="1" applyFont="1" applyAlignment="1">
      <alignment horizontal="center"/>
    </xf>
    <xf numFmtId="0" fontId="31" fillId="0" borderId="0" xfId="13" applyFont="1" applyBorder="1" applyAlignment="1">
      <alignment horizontal="center"/>
    </xf>
    <xf numFmtId="3" fontId="33" fillId="3" borderId="0" xfId="21" applyNumberFormat="1" applyFont="1" applyFill="1" applyAlignment="1">
      <alignment horizontal="center"/>
    </xf>
    <xf numFmtId="0" fontId="33" fillId="3" borderId="0" xfId="21" applyFont="1" applyFill="1" applyAlignment="1">
      <alignment horizontal="center"/>
    </xf>
    <xf numFmtId="3" fontId="31" fillId="3" borderId="0" xfId="21" applyNumberFormat="1" applyFont="1" applyFill="1" applyAlignment="1">
      <alignment horizontal="center"/>
    </xf>
    <xf numFmtId="0" fontId="31" fillId="3" borderId="0" xfId="21" applyFont="1" applyFill="1" applyAlignment="1">
      <alignment horizontal="center"/>
    </xf>
    <xf numFmtId="0" fontId="43" fillId="3" borderId="0" xfId="21" applyFont="1" applyFill="1" applyAlignment="1">
      <alignment horizontal="center"/>
    </xf>
    <xf numFmtId="0" fontId="27" fillId="0" borderId="0" xfId="21" applyFont="1" applyFill="1" applyAlignment="1">
      <alignment vertical="top" wrapText="1"/>
    </xf>
    <xf numFmtId="3" fontId="4" fillId="0" borderId="19" xfId="0" applyNumberFormat="1" applyFont="1" applyBorder="1"/>
    <xf numFmtId="3" fontId="4" fillId="0" borderId="25" xfId="0" applyNumberFormat="1" applyFont="1" applyBorder="1"/>
  </cellXfs>
  <cellStyles count="24">
    <cellStyle name="Comma" xfId="1" builtinId="3"/>
    <cellStyle name="Comma 2" xfId="3"/>
    <cellStyle name="Comma 2 2" xfId="4"/>
    <cellStyle name="Comma 3" xfId="5"/>
    <cellStyle name="Comma 4" xfId="6"/>
    <cellStyle name="Comma 4 2" xfId="7"/>
    <cellStyle name="Currency 2" xfId="8"/>
    <cellStyle name="Currency 2 2" xfId="9"/>
    <cellStyle name="Currency 3" xfId="10"/>
    <cellStyle name="Currency 4" xfId="11"/>
    <cellStyle name="Currency 4 2" xfId="12"/>
    <cellStyle name="Normal" xfId="0" builtinId="0"/>
    <cellStyle name="Normal 2" xfId="13"/>
    <cellStyle name="Normal 3" xfId="2"/>
    <cellStyle name="Normal 4" xfId="14"/>
    <cellStyle name="Normal 5" xfId="19"/>
    <cellStyle name="Normal 5 2" xfId="22"/>
    <cellStyle name="Normal_Appendix Exhibits.FINAL 2" xfId="20"/>
    <cellStyle name="Normal_Sheet1 2" xfId="21"/>
    <cellStyle name="Percent" xfId="23" builtinId="5"/>
    <cellStyle name="Percent 2" xfId="15"/>
    <cellStyle name="Percent 2 2" xfId="16"/>
    <cellStyle name="Percent 3" xfId="17"/>
    <cellStyle name="Percent 3 2" xfId="18"/>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41413</xdr:colOff>
      <xdr:row>1</xdr:row>
      <xdr:rowOff>14325</xdr:rowOff>
    </xdr:from>
    <xdr:to>
      <xdr:col>12</xdr:col>
      <xdr:colOff>687457</xdr:colOff>
      <xdr:row>28</xdr:row>
      <xdr:rowOff>173935</xdr:rowOff>
    </xdr:to>
    <xdr:pic>
      <xdr:nvPicPr>
        <xdr:cNvPr id="2" name="Picture 1" descr="This image provides a copy of the organizational chart of the Executive Office for United States Attorneys." title="Organizational Chart - EOUSA"/>
        <xdr:cNvPicPr>
          <a:picLocks noChangeAspect="1" noChangeArrowheads="1"/>
        </xdr:cNvPicPr>
      </xdr:nvPicPr>
      <xdr:blipFill>
        <a:blip xmlns:r="http://schemas.openxmlformats.org/officeDocument/2006/relationships" r:embed="rId1" cstate="print"/>
        <a:srcRect/>
        <a:stretch>
          <a:fillRect/>
        </a:stretch>
      </xdr:blipFill>
      <xdr:spPr bwMode="auto">
        <a:xfrm>
          <a:off x="41413" y="254521"/>
          <a:ext cx="7984435" cy="5311392"/>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2"/>
  <sheetViews>
    <sheetView showWhiteSpace="0" view="pageBreakPreview" zoomScale="115" zoomScaleNormal="100" zoomScaleSheetLayoutView="115" workbookViewId="0">
      <selection activeCell="N1" sqref="N1"/>
    </sheetView>
  </sheetViews>
  <sheetFormatPr defaultRowHeight="15" x14ac:dyDescent="0.25"/>
  <cols>
    <col min="13" max="13" width="10.28515625" customWidth="1"/>
  </cols>
  <sheetData>
    <row r="1" spans="1:2" ht="18.75" x14ac:dyDescent="0.3">
      <c r="A1" s="174" t="s">
        <v>155</v>
      </c>
    </row>
    <row r="5" spans="1:2" ht="15.75" x14ac:dyDescent="0.25">
      <c r="B5" s="175"/>
    </row>
    <row r="29" spans="1:13" ht="14.45" x14ac:dyDescent="0.3">
      <c r="A29" s="375"/>
      <c r="B29" s="375"/>
      <c r="C29" s="375"/>
      <c r="D29" s="375"/>
      <c r="E29" s="375"/>
      <c r="F29" s="375"/>
      <c r="G29" s="375"/>
      <c r="H29" s="375"/>
      <c r="I29" s="375"/>
      <c r="J29" s="375"/>
      <c r="K29" s="375"/>
      <c r="L29" s="375"/>
      <c r="M29" s="375"/>
    </row>
    <row r="31" spans="1:13" ht="15.6" x14ac:dyDescent="0.3">
      <c r="A31" s="373"/>
      <c r="B31" s="373"/>
      <c r="C31" s="373"/>
      <c r="D31" s="373"/>
      <c r="E31" s="373"/>
      <c r="F31" s="373"/>
      <c r="G31" s="373"/>
      <c r="H31" s="373"/>
      <c r="I31" s="373"/>
      <c r="J31" s="373"/>
      <c r="K31" s="176"/>
    </row>
    <row r="32" spans="1:13" ht="15.6" x14ac:dyDescent="0.3">
      <c r="A32" s="374"/>
      <c r="B32" s="374"/>
      <c r="C32" s="374"/>
      <c r="D32" s="374"/>
      <c r="E32" s="374"/>
      <c r="F32" s="374"/>
      <c r="G32" s="374"/>
      <c r="H32" s="374"/>
      <c r="I32" s="374"/>
      <c r="J32" s="374"/>
      <c r="K32" s="177"/>
    </row>
  </sheetData>
  <mergeCells count="3">
    <mergeCell ref="A31:J31"/>
    <mergeCell ref="A32:J32"/>
    <mergeCell ref="A29:M29"/>
  </mergeCells>
  <printOptions horizontalCentered="1"/>
  <pageMargins left="0.75" right="0.75" top="1" bottom="1" header="0.5" footer="0.5"/>
  <pageSetup orientation="landscape" r:id="rId1"/>
  <headerFooter alignWithMargins="0">
    <oddFooter>&amp;C&amp;"Arial,Regular"Exhibit A - Organizational Chart</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4"/>
  <sheetViews>
    <sheetView tabSelected="1" view="pageBreakPreview" zoomScaleNormal="100" zoomScaleSheetLayoutView="100" workbookViewId="0">
      <selection activeCell="L26" sqref="L26"/>
    </sheetView>
  </sheetViews>
  <sheetFormatPr defaultColWidth="9.140625" defaultRowHeight="14.25" x14ac:dyDescent="0.2"/>
  <cols>
    <col min="1" max="1" width="45.85546875" style="8" customWidth="1"/>
    <col min="2" max="2" width="14.85546875" style="8" customWidth="1"/>
    <col min="3" max="3" width="14.7109375" style="8" customWidth="1"/>
    <col min="4" max="7" width="13.7109375" style="8" customWidth="1"/>
    <col min="8" max="8" width="13.7109375" style="8" hidden="1" customWidth="1"/>
    <col min="9" max="9" width="13.7109375" style="8" customWidth="1"/>
    <col min="10" max="10" width="15" style="8" customWidth="1"/>
    <col min="11" max="11" width="14" style="4" bestFit="1" customWidth="1"/>
    <col min="12" max="14" width="8.28515625" style="8" customWidth="1"/>
    <col min="15" max="15" width="12.7109375" style="8" customWidth="1"/>
    <col min="16" max="17" width="8.28515625" style="8" customWidth="1"/>
    <col min="18" max="18" width="12.7109375" style="8" customWidth="1"/>
    <col min="19" max="16384" width="9.140625" style="8"/>
  </cols>
  <sheetData>
    <row r="1" spans="1:18" ht="17.45" x14ac:dyDescent="0.3">
      <c r="A1" s="431" t="s">
        <v>53</v>
      </c>
      <c r="B1" s="431"/>
      <c r="C1" s="431"/>
      <c r="D1" s="431"/>
      <c r="E1" s="431"/>
      <c r="F1" s="431"/>
      <c r="G1" s="431"/>
      <c r="H1" s="431"/>
      <c r="I1" s="431"/>
      <c r="J1" s="431"/>
      <c r="K1" s="55" t="s">
        <v>10</v>
      </c>
      <c r="L1" s="5"/>
      <c r="M1" s="5"/>
      <c r="N1" s="5"/>
      <c r="O1" s="5"/>
      <c r="P1" s="5"/>
      <c r="Q1" s="5"/>
      <c r="R1" s="5"/>
    </row>
    <row r="2" spans="1:18" ht="15" x14ac:dyDescent="0.25">
      <c r="A2" s="378" t="s">
        <v>171</v>
      </c>
      <c r="B2" s="378"/>
      <c r="C2" s="378"/>
      <c r="D2" s="378"/>
      <c r="E2" s="378"/>
      <c r="F2" s="378"/>
      <c r="G2" s="378"/>
      <c r="H2" s="378"/>
      <c r="I2" s="378"/>
      <c r="J2" s="378"/>
      <c r="K2" s="55" t="s">
        <v>10</v>
      </c>
      <c r="L2" s="6"/>
      <c r="M2" s="6"/>
      <c r="N2" s="6"/>
      <c r="O2" s="6"/>
      <c r="P2" s="6"/>
      <c r="Q2" s="6"/>
      <c r="R2" s="6"/>
    </row>
    <row r="3" spans="1:18" ht="13.9" x14ac:dyDescent="0.25">
      <c r="A3" s="397" t="s">
        <v>1</v>
      </c>
      <c r="B3" s="397"/>
      <c r="C3" s="397"/>
      <c r="D3" s="397"/>
      <c r="E3" s="397"/>
      <c r="F3" s="397"/>
      <c r="G3" s="397"/>
      <c r="H3" s="397"/>
      <c r="I3" s="397"/>
      <c r="J3" s="397"/>
      <c r="K3" s="55" t="s">
        <v>10</v>
      </c>
      <c r="L3" s="9"/>
      <c r="M3" s="9"/>
      <c r="N3" s="9"/>
      <c r="O3" s="9"/>
      <c r="P3" s="9"/>
      <c r="Q3" s="9"/>
      <c r="R3" s="9"/>
    </row>
    <row r="4" spans="1:18" ht="13.9" x14ac:dyDescent="0.25">
      <c r="A4" s="390" t="s">
        <v>2</v>
      </c>
      <c r="B4" s="390"/>
      <c r="C4" s="390"/>
      <c r="D4" s="390"/>
      <c r="E4" s="390"/>
      <c r="F4" s="390"/>
      <c r="G4" s="390"/>
      <c r="H4" s="390"/>
      <c r="I4" s="390"/>
      <c r="J4" s="390"/>
      <c r="K4" s="55" t="s">
        <v>10</v>
      </c>
      <c r="L4" s="7"/>
      <c r="M4" s="7"/>
      <c r="N4" s="7"/>
      <c r="O4" s="7"/>
      <c r="P4" s="7"/>
      <c r="Q4" s="7"/>
      <c r="R4" s="7"/>
    </row>
    <row r="5" spans="1:18" ht="13.9" x14ac:dyDescent="0.25">
      <c r="A5" s="390"/>
      <c r="B5" s="390"/>
      <c r="C5" s="390"/>
      <c r="D5" s="390"/>
      <c r="E5" s="390"/>
      <c r="F5" s="390"/>
      <c r="G5" s="390"/>
      <c r="H5" s="390"/>
      <c r="I5" s="390"/>
      <c r="J5" s="390"/>
      <c r="K5" s="55" t="s">
        <v>10</v>
      </c>
      <c r="L5" s="7"/>
      <c r="M5" s="7"/>
      <c r="N5" s="7"/>
      <c r="O5" s="7"/>
      <c r="P5" s="7"/>
      <c r="Q5" s="7"/>
      <c r="R5" s="7"/>
    </row>
    <row r="6" spans="1:18" ht="14.45" thickBot="1" x14ac:dyDescent="0.3">
      <c r="A6" s="390"/>
      <c r="B6" s="390"/>
      <c r="C6" s="390"/>
      <c r="D6" s="390"/>
      <c r="E6" s="390"/>
      <c r="F6" s="390"/>
      <c r="G6" s="390"/>
      <c r="H6" s="390"/>
      <c r="I6" s="390"/>
      <c r="J6" s="390"/>
      <c r="K6" s="55" t="s">
        <v>10</v>
      </c>
      <c r="L6" s="7"/>
      <c r="M6" s="7"/>
      <c r="N6" s="7"/>
      <c r="O6" s="7"/>
      <c r="P6" s="7"/>
      <c r="Q6" s="7"/>
      <c r="R6" s="7"/>
    </row>
    <row r="7" spans="1:18" s="20" customFormat="1" ht="44.25" customHeight="1" x14ac:dyDescent="0.2">
      <c r="A7" s="437" t="s">
        <v>55</v>
      </c>
      <c r="B7" s="398" t="s">
        <v>289</v>
      </c>
      <c r="C7" s="394"/>
      <c r="D7" s="435" t="s">
        <v>221</v>
      </c>
      <c r="E7" s="401"/>
      <c r="F7" s="398" t="s">
        <v>165</v>
      </c>
      <c r="G7" s="436"/>
      <c r="H7" s="436"/>
      <c r="I7" s="436"/>
      <c r="J7" s="399"/>
      <c r="K7" s="55" t="s">
        <v>10</v>
      </c>
    </row>
    <row r="8" spans="1:18" s="20" customFormat="1" ht="28.5" x14ac:dyDescent="0.2">
      <c r="A8" s="438"/>
      <c r="B8" s="56" t="s">
        <v>3</v>
      </c>
      <c r="C8" s="56" t="s">
        <v>51</v>
      </c>
      <c r="D8" s="56" t="s">
        <v>3</v>
      </c>
      <c r="E8" s="56" t="s">
        <v>51</v>
      </c>
      <c r="F8" s="56" t="s">
        <v>54</v>
      </c>
      <c r="G8" s="328" t="s">
        <v>23</v>
      </c>
      <c r="H8" s="117" t="s">
        <v>25</v>
      </c>
      <c r="I8" s="56" t="s">
        <v>69</v>
      </c>
      <c r="J8" s="57" t="s">
        <v>70</v>
      </c>
      <c r="K8" s="55" t="s">
        <v>10</v>
      </c>
    </row>
    <row r="9" spans="1:18" ht="13.9" x14ac:dyDescent="0.25">
      <c r="A9" s="187" t="s">
        <v>68</v>
      </c>
      <c r="B9" s="180">
        <v>38</v>
      </c>
      <c r="C9" s="180">
        <v>0</v>
      </c>
      <c r="D9" s="180">
        <v>38</v>
      </c>
      <c r="E9" s="180">
        <v>0</v>
      </c>
      <c r="F9" s="118">
        <v>0</v>
      </c>
      <c r="G9" s="264">
        <v>0</v>
      </c>
      <c r="H9" s="118">
        <v>0</v>
      </c>
      <c r="I9" s="118">
        <f>D9+F9+G9+H9</f>
        <v>38</v>
      </c>
      <c r="J9" s="458">
        <v>0</v>
      </c>
      <c r="K9" s="55" t="s">
        <v>10</v>
      </c>
    </row>
    <row r="10" spans="1:18" ht="13.9" x14ac:dyDescent="0.25">
      <c r="A10" s="188" t="s">
        <v>67</v>
      </c>
      <c r="B10" s="189">
        <v>31</v>
      </c>
      <c r="C10" s="189">
        <v>4</v>
      </c>
      <c r="D10" s="189">
        <v>31</v>
      </c>
      <c r="E10" s="189">
        <v>4</v>
      </c>
      <c r="F10" s="132">
        <v>0</v>
      </c>
      <c r="G10" s="242">
        <v>0</v>
      </c>
      <c r="H10" s="132">
        <v>0</v>
      </c>
      <c r="I10" s="132">
        <f t="shared" ref="I10:I29" si="0">D10+F10+G10+H10</f>
        <v>31</v>
      </c>
      <c r="J10" s="459">
        <v>4</v>
      </c>
      <c r="K10" s="55" t="s">
        <v>10</v>
      </c>
    </row>
    <row r="11" spans="1:18" ht="13.9" x14ac:dyDescent="0.25">
      <c r="A11" s="190" t="s">
        <v>56</v>
      </c>
      <c r="B11" s="242">
        <v>68</v>
      </c>
      <c r="C11" s="242">
        <v>0</v>
      </c>
      <c r="D11" s="242">
        <v>68</v>
      </c>
      <c r="E11" s="242">
        <v>0</v>
      </c>
      <c r="F11" s="242">
        <v>0</v>
      </c>
      <c r="G11" s="130">
        <v>0</v>
      </c>
      <c r="H11" s="242">
        <v>0</v>
      </c>
      <c r="I11" s="132">
        <f t="shared" si="0"/>
        <v>68</v>
      </c>
      <c r="J11" s="243">
        <v>0</v>
      </c>
      <c r="K11" s="55" t="s">
        <v>10</v>
      </c>
    </row>
    <row r="12" spans="1:18" ht="13.9" x14ac:dyDescent="0.25">
      <c r="A12" s="190" t="s">
        <v>177</v>
      </c>
      <c r="B12" s="157">
        <v>8</v>
      </c>
      <c r="C12" s="157">
        <v>17</v>
      </c>
      <c r="D12" s="157">
        <v>8</v>
      </c>
      <c r="E12" s="157">
        <v>17</v>
      </c>
      <c r="F12" s="24">
        <v>0</v>
      </c>
      <c r="G12" s="242">
        <v>0</v>
      </c>
      <c r="H12" s="24">
        <v>0</v>
      </c>
      <c r="I12" s="24">
        <f t="shared" si="0"/>
        <v>8</v>
      </c>
      <c r="J12" s="155">
        <v>17</v>
      </c>
      <c r="K12" s="55" t="s">
        <v>10</v>
      </c>
    </row>
    <row r="13" spans="1:18" ht="13.9" x14ac:dyDescent="0.25">
      <c r="A13" s="191" t="s">
        <v>57</v>
      </c>
      <c r="B13" s="157">
        <v>209</v>
      </c>
      <c r="C13" s="157">
        <v>1</v>
      </c>
      <c r="D13" s="157">
        <v>209</v>
      </c>
      <c r="E13" s="157">
        <v>1</v>
      </c>
      <c r="F13" s="24">
        <v>0</v>
      </c>
      <c r="G13" s="24">
        <v>0</v>
      </c>
      <c r="H13" s="24">
        <v>0</v>
      </c>
      <c r="I13" s="24">
        <f t="shared" si="0"/>
        <v>209</v>
      </c>
      <c r="J13" s="155">
        <v>1</v>
      </c>
      <c r="K13" s="55" t="s">
        <v>10</v>
      </c>
    </row>
    <row r="14" spans="1:18" ht="13.9" x14ac:dyDescent="0.25">
      <c r="A14" s="191" t="s">
        <v>58</v>
      </c>
      <c r="B14" s="157">
        <v>1459</v>
      </c>
      <c r="C14" s="157">
        <v>232</v>
      </c>
      <c r="D14" s="157">
        <v>1459</v>
      </c>
      <c r="E14" s="157">
        <v>229</v>
      </c>
      <c r="F14" s="24">
        <v>0</v>
      </c>
      <c r="G14" s="24">
        <v>0</v>
      </c>
      <c r="H14" s="24">
        <v>0</v>
      </c>
      <c r="I14" s="24">
        <f t="shared" si="0"/>
        <v>1459</v>
      </c>
      <c r="J14" s="155">
        <v>229</v>
      </c>
      <c r="K14" s="55" t="s">
        <v>10</v>
      </c>
    </row>
    <row r="15" spans="1:18" ht="13.9" x14ac:dyDescent="0.25">
      <c r="A15" s="191" t="s">
        <v>59</v>
      </c>
      <c r="B15" s="157">
        <v>275</v>
      </c>
      <c r="C15" s="157">
        <v>66</v>
      </c>
      <c r="D15" s="157">
        <v>275</v>
      </c>
      <c r="E15" s="157">
        <v>66</v>
      </c>
      <c r="F15" s="24">
        <v>0</v>
      </c>
      <c r="G15" s="286">
        <v>0</v>
      </c>
      <c r="H15" s="24">
        <v>0</v>
      </c>
      <c r="I15" s="24">
        <f>D15+F15+H15</f>
        <v>275</v>
      </c>
      <c r="J15" s="155">
        <v>66</v>
      </c>
      <c r="K15" s="55" t="s">
        <v>10</v>
      </c>
    </row>
    <row r="16" spans="1:18" ht="13.9" x14ac:dyDescent="0.25">
      <c r="A16" s="191" t="s">
        <v>60</v>
      </c>
      <c r="B16" s="157">
        <v>5451</v>
      </c>
      <c r="C16" s="157">
        <v>775</v>
      </c>
      <c r="D16" s="327">
        <f>5451-5</f>
        <v>5446</v>
      </c>
      <c r="E16" s="327">
        <v>775</v>
      </c>
      <c r="F16" s="24">
        <v>0</v>
      </c>
      <c r="G16" s="329">
        <v>8</v>
      </c>
      <c r="H16" s="24">
        <v>0</v>
      </c>
      <c r="I16" s="24">
        <f t="shared" si="0"/>
        <v>5454</v>
      </c>
      <c r="J16" s="155">
        <v>775</v>
      </c>
      <c r="K16" s="55" t="s">
        <v>10</v>
      </c>
      <c r="L16" s="183"/>
    </row>
    <row r="17" spans="1:12" ht="13.9" x14ac:dyDescent="0.25">
      <c r="A17" s="191" t="s">
        <v>178</v>
      </c>
      <c r="B17" s="157">
        <v>941</v>
      </c>
      <c r="C17" s="157">
        <v>210</v>
      </c>
      <c r="D17" s="157">
        <v>941</v>
      </c>
      <c r="E17" s="157">
        <v>213</v>
      </c>
      <c r="F17" s="24">
        <v>0</v>
      </c>
      <c r="G17" s="329">
        <v>5</v>
      </c>
      <c r="H17" s="24">
        <v>0</v>
      </c>
      <c r="I17" s="24">
        <f t="shared" si="0"/>
        <v>946</v>
      </c>
      <c r="J17" s="155">
        <v>213</v>
      </c>
      <c r="K17" s="55" t="s">
        <v>10</v>
      </c>
      <c r="L17" s="183"/>
    </row>
    <row r="18" spans="1:12" ht="13.9" x14ac:dyDescent="0.25">
      <c r="A18" s="191" t="s">
        <v>179</v>
      </c>
      <c r="B18" s="157">
        <v>1588</v>
      </c>
      <c r="C18" s="157">
        <v>353</v>
      </c>
      <c r="D18" s="157">
        <v>1588</v>
      </c>
      <c r="E18" s="157">
        <v>353</v>
      </c>
      <c r="F18" s="24">
        <v>0</v>
      </c>
      <c r="G18" s="24">
        <v>0</v>
      </c>
      <c r="H18" s="24">
        <v>0</v>
      </c>
      <c r="I18" s="24">
        <f t="shared" si="0"/>
        <v>1588</v>
      </c>
      <c r="J18" s="155">
        <v>353</v>
      </c>
      <c r="K18" s="55" t="s">
        <v>10</v>
      </c>
      <c r="L18" s="183"/>
    </row>
    <row r="19" spans="1:12" ht="13.9" x14ac:dyDescent="0.25">
      <c r="A19" s="191" t="s">
        <v>61</v>
      </c>
      <c r="B19" s="157">
        <v>51</v>
      </c>
      <c r="C19" s="157">
        <v>0</v>
      </c>
      <c r="D19" s="157">
        <v>51</v>
      </c>
      <c r="E19" s="157">
        <v>0</v>
      </c>
      <c r="F19" s="24">
        <v>0</v>
      </c>
      <c r="G19" s="24">
        <v>0</v>
      </c>
      <c r="H19" s="24">
        <v>0</v>
      </c>
      <c r="I19" s="24">
        <f t="shared" si="0"/>
        <v>51</v>
      </c>
      <c r="J19" s="155">
        <v>0</v>
      </c>
      <c r="K19" s="55" t="s">
        <v>10</v>
      </c>
    </row>
    <row r="20" spans="1:12" ht="13.9" x14ac:dyDescent="0.25">
      <c r="A20" s="191" t="s">
        <v>62</v>
      </c>
      <c r="B20" s="157">
        <v>43</v>
      </c>
      <c r="C20" s="157">
        <v>8</v>
      </c>
      <c r="D20" s="157">
        <v>43</v>
      </c>
      <c r="E20" s="157">
        <v>8</v>
      </c>
      <c r="F20" s="24">
        <v>0</v>
      </c>
      <c r="G20" s="24">
        <v>0</v>
      </c>
      <c r="H20" s="24">
        <v>0</v>
      </c>
      <c r="I20" s="24">
        <f t="shared" si="0"/>
        <v>43</v>
      </c>
      <c r="J20" s="155">
        <v>8</v>
      </c>
      <c r="K20" s="55" t="s">
        <v>10</v>
      </c>
    </row>
    <row r="21" spans="1:12" ht="13.9" x14ac:dyDescent="0.25">
      <c r="A21" s="191" t="s">
        <v>63</v>
      </c>
      <c r="B21" s="157">
        <v>14</v>
      </c>
      <c r="C21" s="157">
        <v>0</v>
      </c>
      <c r="D21" s="157">
        <v>14</v>
      </c>
      <c r="E21" s="157">
        <v>0</v>
      </c>
      <c r="F21" s="24">
        <v>0</v>
      </c>
      <c r="G21" s="24">
        <v>0</v>
      </c>
      <c r="H21" s="24">
        <v>0</v>
      </c>
      <c r="I21" s="24">
        <f t="shared" si="0"/>
        <v>14</v>
      </c>
      <c r="J21" s="155">
        <v>0</v>
      </c>
      <c r="K21" s="55" t="s">
        <v>10</v>
      </c>
    </row>
    <row r="22" spans="1:12" ht="13.9" x14ac:dyDescent="0.25">
      <c r="A22" s="191" t="s">
        <v>180</v>
      </c>
      <c r="B22" s="157">
        <v>49</v>
      </c>
      <c r="C22" s="157">
        <v>52</v>
      </c>
      <c r="D22" s="157">
        <v>49</v>
      </c>
      <c r="E22" s="157">
        <v>52</v>
      </c>
      <c r="F22" s="24">
        <v>0</v>
      </c>
      <c r="G22" s="286">
        <v>0</v>
      </c>
      <c r="H22" s="24">
        <v>0</v>
      </c>
      <c r="I22" s="24">
        <f>D22+F22+H22</f>
        <v>49</v>
      </c>
      <c r="J22" s="155">
        <v>52</v>
      </c>
      <c r="K22" s="55" t="s">
        <v>10</v>
      </c>
    </row>
    <row r="23" spans="1:12" ht="13.9" x14ac:dyDescent="0.25">
      <c r="A23" s="191" t="s">
        <v>64</v>
      </c>
      <c r="B23" s="157">
        <v>22</v>
      </c>
      <c r="C23" s="157">
        <v>1</v>
      </c>
      <c r="D23" s="157">
        <v>22</v>
      </c>
      <c r="E23" s="157">
        <v>1</v>
      </c>
      <c r="F23" s="24">
        <v>0</v>
      </c>
      <c r="G23" s="242">
        <v>0</v>
      </c>
      <c r="H23" s="24">
        <v>0</v>
      </c>
      <c r="I23" s="24">
        <f t="shared" si="0"/>
        <v>22</v>
      </c>
      <c r="J23" s="155">
        <v>1</v>
      </c>
      <c r="K23" s="55" t="s">
        <v>10</v>
      </c>
    </row>
    <row r="24" spans="1:12" ht="13.9" x14ac:dyDescent="0.25">
      <c r="A24" s="191" t="s">
        <v>65</v>
      </c>
      <c r="B24" s="157">
        <v>8</v>
      </c>
      <c r="C24" s="157">
        <v>0</v>
      </c>
      <c r="D24" s="157">
        <v>8</v>
      </c>
      <c r="E24" s="157">
        <v>0</v>
      </c>
      <c r="F24" s="24">
        <v>0</v>
      </c>
      <c r="G24" s="24">
        <v>0</v>
      </c>
      <c r="H24" s="24">
        <v>0</v>
      </c>
      <c r="I24" s="24">
        <f>D24+F24+G24+H24+1</f>
        <v>9</v>
      </c>
      <c r="J24" s="155">
        <v>0</v>
      </c>
      <c r="K24" s="55" t="s">
        <v>10</v>
      </c>
    </row>
    <row r="25" spans="1:12" ht="13.9" x14ac:dyDescent="0.25">
      <c r="A25" s="191" t="s">
        <v>66</v>
      </c>
      <c r="B25" s="157">
        <v>373</v>
      </c>
      <c r="C25" s="157">
        <v>6</v>
      </c>
      <c r="D25" s="157">
        <v>373</v>
      </c>
      <c r="E25" s="157">
        <v>6</v>
      </c>
      <c r="F25" s="24">
        <v>0</v>
      </c>
      <c r="G25" s="24">
        <v>0</v>
      </c>
      <c r="H25" s="24">
        <v>0</v>
      </c>
      <c r="I25" s="24">
        <f t="shared" si="0"/>
        <v>373</v>
      </c>
      <c r="J25" s="155">
        <v>6</v>
      </c>
      <c r="K25" s="55" t="s">
        <v>10</v>
      </c>
    </row>
    <row r="26" spans="1:12" ht="13.9" x14ac:dyDescent="0.25">
      <c r="A26" s="60" t="s">
        <v>18</v>
      </c>
      <c r="B26" s="123">
        <f>SUM(B9:B25)+1</f>
        <v>10629</v>
      </c>
      <c r="C26" s="345">
        <f t="shared" ref="C26:J26" si="1">SUM(C9:C25)</f>
        <v>1725</v>
      </c>
      <c r="D26" s="346">
        <f>SUM(D9:D25)+1</f>
        <v>10624</v>
      </c>
      <c r="E26" s="345">
        <f t="shared" si="1"/>
        <v>1725</v>
      </c>
      <c r="F26" s="123">
        <f t="shared" si="1"/>
        <v>0</v>
      </c>
      <c r="G26" s="330">
        <f>SUM(G9:G25)</f>
        <v>13</v>
      </c>
      <c r="H26" s="123">
        <f t="shared" si="1"/>
        <v>0</v>
      </c>
      <c r="I26" s="123">
        <f t="shared" si="1"/>
        <v>10637</v>
      </c>
      <c r="J26" s="331">
        <f t="shared" si="1"/>
        <v>1725</v>
      </c>
      <c r="K26" s="55" t="s">
        <v>10</v>
      </c>
    </row>
    <row r="27" spans="1:12" ht="13.9" x14ac:dyDescent="0.25">
      <c r="A27" s="58" t="s">
        <v>71</v>
      </c>
      <c r="B27" s="181">
        <v>356</v>
      </c>
      <c r="C27" s="181">
        <v>10</v>
      </c>
      <c r="D27" s="181">
        <v>356</v>
      </c>
      <c r="E27" s="181">
        <v>10</v>
      </c>
      <c r="F27" s="130">
        <v>0</v>
      </c>
      <c r="G27" s="130">
        <v>0</v>
      </c>
      <c r="H27" s="130">
        <v>0</v>
      </c>
      <c r="I27" s="130">
        <f t="shared" si="0"/>
        <v>356</v>
      </c>
      <c r="J27" s="131">
        <v>10</v>
      </c>
      <c r="K27" s="55" t="s">
        <v>10</v>
      </c>
    </row>
    <row r="28" spans="1:12" ht="13.9" x14ac:dyDescent="0.25">
      <c r="A28" s="59" t="s">
        <v>72</v>
      </c>
      <c r="B28" s="157">
        <v>10273</v>
      </c>
      <c r="C28" s="157">
        <v>1715</v>
      </c>
      <c r="D28" s="157">
        <f>10273-5</f>
        <v>10268</v>
      </c>
      <c r="E28" s="157">
        <v>1715</v>
      </c>
      <c r="F28" s="24">
        <v>0</v>
      </c>
      <c r="G28" s="24">
        <v>13</v>
      </c>
      <c r="H28" s="24">
        <v>0</v>
      </c>
      <c r="I28" s="24">
        <f t="shared" si="0"/>
        <v>10281</v>
      </c>
      <c r="J28" s="120">
        <v>1715</v>
      </c>
      <c r="K28" s="55" t="s">
        <v>10</v>
      </c>
      <c r="L28" s="183"/>
    </row>
    <row r="29" spans="1:12" ht="13.9" x14ac:dyDescent="0.25">
      <c r="A29" s="59" t="s">
        <v>73</v>
      </c>
      <c r="B29" s="24">
        <v>0</v>
      </c>
      <c r="C29" s="24">
        <v>0</v>
      </c>
      <c r="D29" s="24">
        <v>0</v>
      </c>
      <c r="E29" s="24">
        <v>0</v>
      </c>
      <c r="F29" s="24">
        <v>0</v>
      </c>
      <c r="G29" s="24">
        <v>0</v>
      </c>
      <c r="H29" s="24">
        <v>0</v>
      </c>
      <c r="I29" s="24">
        <f t="shared" si="0"/>
        <v>0</v>
      </c>
      <c r="J29" s="120">
        <v>0</v>
      </c>
      <c r="K29" s="55" t="s">
        <v>10</v>
      </c>
    </row>
    <row r="30" spans="1:12" ht="13.9" x14ac:dyDescent="0.25">
      <c r="A30" s="60" t="s">
        <v>18</v>
      </c>
      <c r="B30" s="123">
        <f>SUM(B27:B29)</f>
        <v>10629</v>
      </c>
      <c r="C30" s="123">
        <f t="shared" ref="C30:J30" si="2">SUM(C27:C29)</f>
        <v>1725</v>
      </c>
      <c r="D30" s="123">
        <f t="shared" si="2"/>
        <v>10624</v>
      </c>
      <c r="E30" s="123">
        <f t="shared" si="2"/>
        <v>1725</v>
      </c>
      <c r="F30" s="123">
        <f t="shared" si="2"/>
        <v>0</v>
      </c>
      <c r="G30" s="330">
        <f t="shared" si="2"/>
        <v>13</v>
      </c>
      <c r="H30" s="123">
        <f t="shared" si="2"/>
        <v>0</v>
      </c>
      <c r="I30" s="123">
        <f t="shared" si="2"/>
        <v>10637</v>
      </c>
      <c r="J30" s="124">
        <f t="shared" si="2"/>
        <v>1725</v>
      </c>
      <c r="K30" s="55" t="s">
        <v>10</v>
      </c>
    </row>
    <row r="31" spans="1:12" s="34" customFormat="1" ht="28.15" customHeight="1" x14ac:dyDescent="0.2">
      <c r="A31" s="434" t="s">
        <v>259</v>
      </c>
      <c r="B31" s="434"/>
      <c r="C31" s="434"/>
      <c r="D31" s="434"/>
      <c r="E31" s="434"/>
      <c r="F31" s="434"/>
      <c r="G31" s="434"/>
      <c r="H31" s="434"/>
      <c r="I31" s="434"/>
      <c r="J31" s="434"/>
      <c r="K31" s="33" t="s">
        <v>11</v>
      </c>
    </row>
    <row r="33" spans="5:5" ht="13.9" x14ac:dyDescent="0.25">
      <c r="E33" s="183"/>
    </row>
    <row r="34" spans="5:5" ht="13.9" x14ac:dyDescent="0.25">
      <c r="E34" s="183"/>
    </row>
  </sheetData>
  <mergeCells count="11">
    <mergeCell ref="A31:J31"/>
    <mergeCell ref="B7:C7"/>
    <mergeCell ref="D7:E7"/>
    <mergeCell ref="F7:J7"/>
    <mergeCell ref="A1:J1"/>
    <mergeCell ref="A2:J2"/>
    <mergeCell ref="A3:J3"/>
    <mergeCell ref="A4:J4"/>
    <mergeCell ref="A5:J5"/>
    <mergeCell ref="A7:A8"/>
    <mergeCell ref="A6:J6"/>
  </mergeCells>
  <printOptions horizontalCentered="1"/>
  <pageMargins left="0.7" right="0.7" top="0.75" bottom="0.75" header="0.3" footer="0.3"/>
  <pageSetup scale="76" fitToHeight="0" orientation="landscape" r:id="rId1"/>
  <headerFooter>
    <oddHeader>&amp;L&amp;"Arial,Bold"&amp;12I. Detail of Permanent Positions by Category</oddHeader>
    <oddFooter>&amp;C&amp;"Arial,Regular"Exhibit I - Details of Permanent Positions by Category</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7"/>
  <sheetViews>
    <sheetView view="pageBreakPreview" zoomScaleNormal="100" zoomScaleSheetLayoutView="100" workbookViewId="0">
      <selection activeCell="K30" sqref="K30"/>
    </sheetView>
  </sheetViews>
  <sheetFormatPr defaultColWidth="9.140625" defaultRowHeight="14.25" x14ac:dyDescent="0.2"/>
  <cols>
    <col min="1" max="1" width="63.5703125" style="8" customWidth="1"/>
    <col min="2" max="2" width="8.7109375" style="8" customWidth="1"/>
    <col min="3" max="3" width="12.7109375" style="8" customWidth="1"/>
    <col min="4" max="4" width="8.7109375" style="8" customWidth="1"/>
    <col min="5" max="6" width="12.7109375" style="8" customWidth="1"/>
    <col min="7" max="7" width="14.85546875" style="8" customWidth="1"/>
    <col min="8" max="8" width="14" style="4" bestFit="1" customWidth="1"/>
    <col min="9" max="10" width="8.28515625" style="8" customWidth="1"/>
    <col min="11" max="11" width="12.7109375" style="8" customWidth="1"/>
    <col min="12" max="16384" width="9.140625" style="8"/>
  </cols>
  <sheetData>
    <row r="1" spans="1:11" ht="17.45" x14ac:dyDescent="0.3">
      <c r="A1" s="377" t="s">
        <v>103</v>
      </c>
      <c r="B1" s="377"/>
      <c r="C1" s="377"/>
      <c r="D1" s="377"/>
      <c r="E1" s="377"/>
      <c r="F1" s="377"/>
      <c r="G1" s="377"/>
      <c r="H1" s="55" t="s">
        <v>10</v>
      </c>
      <c r="I1" s="5"/>
      <c r="J1" s="5"/>
      <c r="K1" s="5"/>
    </row>
    <row r="2" spans="1:11" ht="15" x14ac:dyDescent="0.25">
      <c r="A2" s="378" t="s">
        <v>171</v>
      </c>
      <c r="B2" s="378"/>
      <c r="C2" s="378"/>
      <c r="D2" s="378"/>
      <c r="E2" s="378"/>
      <c r="F2" s="378"/>
      <c r="G2" s="378"/>
      <c r="H2" s="55" t="s">
        <v>10</v>
      </c>
      <c r="I2" s="6"/>
      <c r="J2" s="6"/>
      <c r="K2" s="6"/>
    </row>
    <row r="3" spans="1:11" ht="13.9" x14ac:dyDescent="0.25">
      <c r="A3" s="397" t="s">
        <v>1</v>
      </c>
      <c r="B3" s="397"/>
      <c r="C3" s="397"/>
      <c r="D3" s="397"/>
      <c r="E3" s="397"/>
      <c r="F3" s="397"/>
      <c r="G3" s="397"/>
      <c r="H3" s="55" t="s">
        <v>10</v>
      </c>
      <c r="I3" s="9"/>
      <c r="J3" s="9"/>
      <c r="K3" s="9"/>
    </row>
    <row r="4" spans="1:11" ht="13.9" x14ac:dyDescent="0.25">
      <c r="A4" s="390" t="s">
        <v>2</v>
      </c>
      <c r="B4" s="390"/>
      <c r="C4" s="390"/>
      <c r="D4" s="390"/>
      <c r="E4" s="390"/>
      <c r="F4" s="390"/>
      <c r="G4" s="390"/>
      <c r="H4" s="55" t="s">
        <v>10</v>
      </c>
      <c r="I4" s="7"/>
      <c r="J4" s="7"/>
      <c r="K4" s="7"/>
    </row>
    <row r="5" spans="1:11" ht="13.9" x14ac:dyDescent="0.25">
      <c r="A5" s="390"/>
      <c r="B5" s="390"/>
      <c r="C5" s="390"/>
      <c r="D5" s="390"/>
      <c r="E5" s="390"/>
      <c r="F5" s="31"/>
      <c r="G5" s="31"/>
      <c r="H5" s="55" t="s">
        <v>10</v>
      </c>
      <c r="I5" s="7"/>
      <c r="J5" s="7"/>
      <c r="K5" s="7"/>
    </row>
    <row r="6" spans="1:11" s="20" customFormat="1" ht="15" customHeight="1" x14ac:dyDescent="0.2">
      <c r="A6" s="439" t="s">
        <v>104</v>
      </c>
      <c r="B6" s="442" t="s">
        <v>172</v>
      </c>
      <c r="C6" s="443"/>
      <c r="D6" s="442" t="s">
        <v>173</v>
      </c>
      <c r="E6" s="443"/>
      <c r="F6" s="445" t="s">
        <v>9</v>
      </c>
      <c r="G6" s="446"/>
      <c r="H6" s="55" t="s">
        <v>10</v>
      </c>
    </row>
    <row r="7" spans="1:11" s="20" customFormat="1" ht="15" customHeight="1" x14ac:dyDescent="0.2">
      <c r="A7" s="440"/>
      <c r="B7" s="442" t="s">
        <v>228</v>
      </c>
      <c r="C7" s="444"/>
      <c r="D7" s="442" t="s">
        <v>228</v>
      </c>
      <c r="E7" s="444"/>
      <c r="F7" s="447"/>
      <c r="G7" s="403"/>
      <c r="H7" s="55" t="s">
        <v>10</v>
      </c>
    </row>
    <row r="8" spans="1:11" s="20" customFormat="1" ht="28.5" x14ac:dyDescent="0.2">
      <c r="A8" s="441"/>
      <c r="B8" s="19" t="s">
        <v>3</v>
      </c>
      <c r="C8" s="19" t="s">
        <v>4</v>
      </c>
      <c r="D8" s="19" t="s">
        <v>3</v>
      </c>
      <c r="E8" s="19" t="s">
        <v>4</v>
      </c>
      <c r="F8" s="19" t="s">
        <v>3</v>
      </c>
      <c r="G8" s="19" t="s">
        <v>4</v>
      </c>
      <c r="H8" s="55" t="s">
        <v>10</v>
      </c>
    </row>
    <row r="9" spans="1:11" s="20" customFormat="1" ht="13.9" x14ac:dyDescent="0.25">
      <c r="A9" s="70" t="s">
        <v>105</v>
      </c>
      <c r="B9" s="138">
        <v>0</v>
      </c>
      <c r="C9" s="138">
        <v>0</v>
      </c>
      <c r="D9" s="138">
        <v>0</v>
      </c>
      <c r="E9" s="138">
        <v>0</v>
      </c>
      <c r="F9" s="138">
        <f>B9+D9</f>
        <v>0</v>
      </c>
      <c r="G9" s="138">
        <f>C9+E9</f>
        <v>0</v>
      </c>
      <c r="H9" s="55" t="s">
        <v>10</v>
      </c>
    </row>
    <row r="10" spans="1:11" s="20" customFormat="1" ht="13.9" x14ac:dyDescent="0.25">
      <c r="A10" s="71" t="s">
        <v>106</v>
      </c>
      <c r="B10" s="141">
        <v>0</v>
      </c>
      <c r="C10" s="141">
        <v>0</v>
      </c>
      <c r="D10" s="141">
        <v>0</v>
      </c>
      <c r="E10" s="141">
        <v>0</v>
      </c>
      <c r="F10" s="141">
        <f>+B10+D10</f>
        <v>0</v>
      </c>
      <c r="G10" s="141">
        <f>+C10+E10</f>
        <v>0</v>
      </c>
      <c r="H10" s="55" t="s">
        <v>10</v>
      </c>
    </row>
    <row r="11" spans="1:11" s="20" customFormat="1" ht="13.9" x14ac:dyDescent="0.25">
      <c r="A11" s="71" t="s">
        <v>107</v>
      </c>
      <c r="B11" s="141">
        <v>0</v>
      </c>
      <c r="C11" s="141">
        <v>0</v>
      </c>
      <c r="D11" s="141">
        <v>0</v>
      </c>
      <c r="E11" s="141">
        <v>0</v>
      </c>
      <c r="F11" s="141">
        <f t="shared" ref="F11:F21" si="0">+B11+D11</f>
        <v>0</v>
      </c>
      <c r="G11" s="141">
        <f t="shared" ref="G11:G21" si="1">+C11+E11</f>
        <v>0</v>
      </c>
      <c r="H11" s="55" t="s">
        <v>10</v>
      </c>
    </row>
    <row r="12" spans="1:11" s="20" customFormat="1" ht="13.9" x14ac:dyDescent="0.25">
      <c r="A12" s="71" t="s">
        <v>108</v>
      </c>
      <c r="B12" s="141">
        <v>0</v>
      </c>
      <c r="C12" s="141">
        <v>0</v>
      </c>
      <c r="D12" s="141">
        <v>0</v>
      </c>
      <c r="E12" s="141">
        <v>0</v>
      </c>
      <c r="F12" s="141">
        <f t="shared" si="0"/>
        <v>0</v>
      </c>
      <c r="G12" s="141">
        <f t="shared" si="1"/>
        <v>0</v>
      </c>
      <c r="H12" s="55" t="s">
        <v>10</v>
      </c>
    </row>
    <row r="13" spans="1:11" s="20" customFormat="1" ht="13.9" x14ac:dyDescent="0.25">
      <c r="A13" s="71" t="s">
        <v>109</v>
      </c>
      <c r="B13" s="141">
        <v>0</v>
      </c>
      <c r="C13" s="141">
        <v>0</v>
      </c>
      <c r="D13" s="141">
        <v>0</v>
      </c>
      <c r="E13" s="141">
        <v>0</v>
      </c>
      <c r="F13" s="141">
        <f t="shared" si="0"/>
        <v>0</v>
      </c>
      <c r="G13" s="141">
        <f t="shared" si="1"/>
        <v>0</v>
      </c>
      <c r="H13" s="55" t="s">
        <v>10</v>
      </c>
    </row>
    <row r="14" spans="1:11" s="20" customFormat="1" ht="13.9" x14ac:dyDescent="0.25">
      <c r="A14" s="71" t="s">
        <v>110</v>
      </c>
      <c r="B14" s="141">
        <v>0</v>
      </c>
      <c r="C14" s="141">
        <v>0</v>
      </c>
      <c r="D14" s="141">
        <v>0</v>
      </c>
      <c r="E14" s="141">
        <v>0</v>
      </c>
      <c r="F14" s="141">
        <f t="shared" si="0"/>
        <v>0</v>
      </c>
      <c r="G14" s="141">
        <f t="shared" si="1"/>
        <v>0</v>
      </c>
      <c r="H14" s="55" t="s">
        <v>10</v>
      </c>
    </row>
    <row r="15" spans="1:11" s="20" customFormat="1" ht="13.9" x14ac:dyDescent="0.25">
      <c r="A15" s="71" t="s">
        <v>111</v>
      </c>
      <c r="B15" s="141">
        <v>0</v>
      </c>
      <c r="C15" s="141">
        <v>0</v>
      </c>
      <c r="D15" s="141">
        <v>0</v>
      </c>
      <c r="E15" s="141">
        <v>0</v>
      </c>
      <c r="F15" s="141">
        <f t="shared" si="0"/>
        <v>0</v>
      </c>
      <c r="G15" s="141">
        <f t="shared" si="1"/>
        <v>0</v>
      </c>
      <c r="H15" s="55" t="s">
        <v>10</v>
      </c>
    </row>
    <row r="16" spans="1:11" s="232" customFormat="1" ht="13.9" x14ac:dyDescent="0.25">
      <c r="A16" s="333" t="s">
        <v>112</v>
      </c>
      <c r="B16" s="334">
        <v>5</v>
      </c>
      <c r="C16" s="334">
        <v>261</v>
      </c>
      <c r="D16" s="334">
        <v>0</v>
      </c>
      <c r="E16" s="334">
        <v>0</v>
      </c>
      <c r="F16" s="334">
        <f t="shared" si="0"/>
        <v>5</v>
      </c>
      <c r="G16" s="334">
        <f t="shared" si="1"/>
        <v>261</v>
      </c>
      <c r="H16" s="217" t="s">
        <v>10</v>
      </c>
    </row>
    <row r="17" spans="1:8" s="232" customFormat="1" ht="13.9" x14ac:dyDescent="0.25">
      <c r="A17" s="333" t="s">
        <v>113</v>
      </c>
      <c r="B17" s="334">
        <v>0</v>
      </c>
      <c r="C17" s="334">
        <v>0</v>
      </c>
      <c r="D17" s="334">
        <v>0</v>
      </c>
      <c r="E17" s="334">
        <v>0</v>
      </c>
      <c r="F17" s="334">
        <f t="shared" si="0"/>
        <v>0</v>
      </c>
      <c r="G17" s="334">
        <f t="shared" si="1"/>
        <v>0</v>
      </c>
      <c r="H17" s="217" t="s">
        <v>10</v>
      </c>
    </row>
    <row r="18" spans="1:8" s="232" customFormat="1" ht="13.9" x14ac:dyDescent="0.25">
      <c r="A18" s="333" t="s">
        <v>114</v>
      </c>
      <c r="B18" s="334">
        <v>0</v>
      </c>
      <c r="C18" s="334">
        <v>0</v>
      </c>
      <c r="D18" s="334">
        <v>0</v>
      </c>
      <c r="E18" s="334">
        <v>0</v>
      </c>
      <c r="F18" s="334">
        <f t="shared" si="0"/>
        <v>0</v>
      </c>
      <c r="G18" s="334">
        <f t="shared" si="1"/>
        <v>0</v>
      </c>
      <c r="H18" s="217" t="s">
        <v>10</v>
      </c>
    </row>
    <row r="19" spans="1:8" s="232" customFormat="1" ht="13.9" x14ac:dyDescent="0.25">
      <c r="A19" s="333" t="s">
        <v>115</v>
      </c>
      <c r="B19" s="334">
        <v>0</v>
      </c>
      <c r="C19" s="334">
        <v>0</v>
      </c>
      <c r="D19" s="334">
        <v>0</v>
      </c>
      <c r="E19" s="334">
        <v>0</v>
      </c>
      <c r="F19" s="334">
        <f t="shared" si="0"/>
        <v>0</v>
      </c>
      <c r="G19" s="334">
        <f t="shared" si="1"/>
        <v>0</v>
      </c>
      <c r="H19" s="217" t="s">
        <v>10</v>
      </c>
    </row>
    <row r="20" spans="1:8" s="232" customFormat="1" ht="13.9" x14ac:dyDescent="0.25">
      <c r="A20" s="335" t="s">
        <v>116</v>
      </c>
      <c r="B20" s="336">
        <v>0</v>
      </c>
      <c r="C20" s="336">
        <v>0</v>
      </c>
      <c r="D20" s="336">
        <v>0</v>
      </c>
      <c r="E20" s="336">
        <v>0</v>
      </c>
      <c r="F20" s="334">
        <f t="shared" si="0"/>
        <v>0</v>
      </c>
      <c r="G20" s="334">
        <f t="shared" si="1"/>
        <v>0</v>
      </c>
      <c r="H20" s="217"/>
    </row>
    <row r="21" spans="1:8" s="232" customFormat="1" ht="13.9" x14ac:dyDescent="0.25">
      <c r="A21" s="337" t="s">
        <v>218</v>
      </c>
      <c r="B21" s="338">
        <v>7</v>
      </c>
      <c r="C21" s="338">
        <v>843</v>
      </c>
      <c r="D21" s="338">
        <v>1</v>
      </c>
      <c r="E21" s="338">
        <v>120</v>
      </c>
      <c r="F21" s="338">
        <f t="shared" si="0"/>
        <v>8</v>
      </c>
      <c r="G21" s="334">
        <f t="shared" si="1"/>
        <v>963</v>
      </c>
      <c r="H21" s="217" t="s">
        <v>10</v>
      </c>
    </row>
    <row r="22" spans="1:8" s="20" customFormat="1" ht="13.9" x14ac:dyDescent="0.25">
      <c r="A22" s="70" t="s">
        <v>117</v>
      </c>
      <c r="B22" s="138">
        <f>SUM(B9:B21)</f>
        <v>12</v>
      </c>
      <c r="C22" s="138">
        <f>SUM(C9:C21)</f>
        <v>1104</v>
      </c>
      <c r="D22" s="138">
        <f>SUM(D9:D21)</f>
        <v>1</v>
      </c>
      <c r="E22" s="138">
        <f t="shared" ref="E22" si="2">SUM(E9:E21)</f>
        <v>120</v>
      </c>
      <c r="F22" s="141">
        <f>+B22+D22</f>
        <v>13</v>
      </c>
      <c r="G22" s="138">
        <f>+C22+E22</f>
        <v>1224</v>
      </c>
      <c r="H22" s="55" t="s">
        <v>10</v>
      </c>
    </row>
    <row r="23" spans="1:8" s="20" customFormat="1" ht="13.9" x14ac:dyDescent="0.25">
      <c r="A23" s="73" t="s">
        <v>118</v>
      </c>
      <c r="B23" s="141">
        <v>-6</v>
      </c>
      <c r="C23" s="141">
        <v>-552</v>
      </c>
      <c r="D23" s="141">
        <v>0</v>
      </c>
      <c r="E23" s="141">
        <v>-60</v>
      </c>
      <c r="F23" s="141">
        <f>+B23+D23</f>
        <v>-6</v>
      </c>
      <c r="G23" s="141">
        <v>-612</v>
      </c>
      <c r="H23" s="55" t="s">
        <v>10</v>
      </c>
    </row>
    <row r="24" spans="1:8" s="20" customFormat="1" ht="13.9" x14ac:dyDescent="0.25">
      <c r="A24" s="71" t="s">
        <v>134</v>
      </c>
      <c r="B24" s="141"/>
      <c r="C24" s="141">
        <v>172</v>
      </c>
      <c r="D24" s="141"/>
      <c r="E24" s="141">
        <v>18</v>
      </c>
      <c r="F24" s="141"/>
      <c r="G24" s="141">
        <f>+C24+E24</f>
        <v>190</v>
      </c>
      <c r="H24" s="55" t="s">
        <v>10</v>
      </c>
    </row>
    <row r="25" spans="1:8" ht="13.9" x14ac:dyDescent="0.25">
      <c r="A25" s="72" t="s">
        <v>119</v>
      </c>
      <c r="B25" s="139">
        <f>SUM(B22:B24)</f>
        <v>6</v>
      </c>
      <c r="C25" s="139">
        <f>SUM(C22:C24)</f>
        <v>724</v>
      </c>
      <c r="D25" s="139">
        <f t="shared" ref="D25" si="3">SUM(D22:D24)</f>
        <v>1</v>
      </c>
      <c r="E25" s="139">
        <f>SUM(E22:E24)+1</f>
        <v>79</v>
      </c>
      <c r="F25" s="139">
        <f>+B25+D25</f>
        <v>7</v>
      </c>
      <c r="G25" s="139">
        <f>+C25+E25</f>
        <v>803</v>
      </c>
      <c r="H25" s="55" t="s">
        <v>10</v>
      </c>
    </row>
    <row r="26" spans="1:8" ht="13.9" x14ac:dyDescent="0.25">
      <c r="A26" s="71" t="s">
        <v>83</v>
      </c>
      <c r="B26" s="141"/>
      <c r="C26" s="141">
        <v>29</v>
      </c>
      <c r="D26" s="141"/>
      <c r="E26" s="141">
        <v>3</v>
      </c>
      <c r="F26" s="141"/>
      <c r="G26" s="141">
        <f t="shared" ref="G26:G33" si="4">C26+E26</f>
        <v>32</v>
      </c>
      <c r="H26" s="55" t="s">
        <v>10</v>
      </c>
    </row>
    <row r="27" spans="1:8" ht="13.9" x14ac:dyDescent="0.25">
      <c r="A27" s="108" t="s">
        <v>135</v>
      </c>
      <c r="B27" s="141"/>
      <c r="C27" s="141">
        <v>3</v>
      </c>
      <c r="D27" s="141"/>
      <c r="E27" s="141"/>
      <c r="F27" s="141"/>
      <c r="G27" s="141">
        <f t="shared" si="4"/>
        <v>3</v>
      </c>
      <c r="H27" s="55" t="s">
        <v>10</v>
      </c>
    </row>
    <row r="28" spans="1:8" ht="13.9" x14ac:dyDescent="0.25">
      <c r="A28" s="71" t="s">
        <v>86</v>
      </c>
      <c r="B28" s="141"/>
      <c r="C28" s="141">
        <f>23</f>
        <v>23</v>
      </c>
      <c r="D28" s="141"/>
      <c r="E28" s="141">
        <v>2</v>
      </c>
      <c r="F28" s="141"/>
      <c r="G28" s="141">
        <f t="shared" si="4"/>
        <v>25</v>
      </c>
      <c r="H28" s="55" t="s">
        <v>10</v>
      </c>
    </row>
    <row r="29" spans="1:8" ht="13.9" x14ac:dyDescent="0.25">
      <c r="A29" s="71" t="s">
        <v>87</v>
      </c>
      <c r="B29" s="141"/>
      <c r="C29" s="141">
        <v>1</v>
      </c>
      <c r="D29" s="141"/>
      <c r="E29" s="141"/>
      <c r="F29" s="141"/>
      <c r="G29" s="141">
        <f t="shared" si="4"/>
        <v>1</v>
      </c>
      <c r="H29" s="55" t="s">
        <v>10</v>
      </c>
    </row>
    <row r="30" spans="1:8" ht="13.9" x14ac:dyDescent="0.25">
      <c r="A30" s="71" t="s">
        <v>89</v>
      </c>
      <c r="B30" s="141"/>
      <c r="C30" s="334">
        <f>64+99</f>
        <v>163</v>
      </c>
      <c r="D30" s="334"/>
      <c r="E30" s="334">
        <f>9+10+2</f>
        <v>21</v>
      </c>
      <c r="F30" s="141"/>
      <c r="G30" s="141">
        <f t="shared" si="4"/>
        <v>184</v>
      </c>
      <c r="H30" s="55" t="s">
        <v>10</v>
      </c>
    </row>
    <row r="31" spans="1:8" ht="13.9" x14ac:dyDescent="0.25">
      <c r="A31" s="71" t="s">
        <v>90</v>
      </c>
      <c r="B31" s="141"/>
      <c r="C31" s="141">
        <f>64+22+1</f>
        <v>87</v>
      </c>
      <c r="D31" s="141"/>
      <c r="E31" s="141">
        <v>5</v>
      </c>
      <c r="F31" s="141"/>
      <c r="G31" s="141">
        <f t="shared" si="4"/>
        <v>92</v>
      </c>
      <c r="H31" s="55" t="s">
        <v>10</v>
      </c>
    </row>
    <row r="32" spans="1:8" ht="13.9" x14ac:dyDescent="0.25">
      <c r="A32" s="71" t="s">
        <v>94</v>
      </c>
      <c r="B32" s="141"/>
      <c r="C32" s="141">
        <v>9</v>
      </c>
      <c r="D32" s="141"/>
      <c r="E32" s="141">
        <v>1</v>
      </c>
      <c r="F32" s="141"/>
      <c r="G32" s="141">
        <f t="shared" si="4"/>
        <v>10</v>
      </c>
      <c r="H32" s="55" t="s">
        <v>10</v>
      </c>
    </row>
    <row r="33" spans="1:8" ht="13.9" x14ac:dyDescent="0.25">
      <c r="A33" s="74" t="s">
        <v>95</v>
      </c>
      <c r="B33" s="142"/>
      <c r="C33" s="142">
        <f>161+1</f>
        <v>162</v>
      </c>
      <c r="D33" s="142"/>
      <c r="E33" s="142">
        <f>14+1</f>
        <v>15</v>
      </c>
      <c r="F33" s="142"/>
      <c r="G33" s="141">
        <f t="shared" si="4"/>
        <v>177</v>
      </c>
      <c r="H33" s="55" t="s">
        <v>10</v>
      </c>
    </row>
    <row r="34" spans="1:8" ht="13.9" x14ac:dyDescent="0.25">
      <c r="A34" s="75" t="s">
        <v>133</v>
      </c>
      <c r="B34" s="123">
        <f>SUM(B25:B33)</f>
        <v>6</v>
      </c>
      <c r="C34" s="123">
        <f t="shared" ref="C34:G34" si="5">SUM(C25:C33)</f>
        <v>1201</v>
      </c>
      <c r="D34" s="123">
        <f t="shared" si="5"/>
        <v>1</v>
      </c>
      <c r="E34" s="123">
        <f t="shared" si="5"/>
        <v>126</v>
      </c>
      <c r="F34" s="123">
        <f t="shared" si="5"/>
        <v>7</v>
      </c>
      <c r="G34" s="123">
        <f t="shared" si="5"/>
        <v>1327</v>
      </c>
      <c r="H34" s="55" t="s">
        <v>11</v>
      </c>
    </row>
    <row r="35" spans="1:8" ht="13.9" x14ac:dyDescent="0.25">
      <c r="H35" s="55"/>
    </row>
    <row r="36" spans="1:8" ht="13.9" x14ac:dyDescent="0.25">
      <c r="C36" s="183"/>
      <c r="E36" s="183"/>
      <c r="G36" s="183"/>
    </row>
    <row r="37" spans="1:8" ht="13.9" x14ac:dyDescent="0.25">
      <c r="C37" s="183"/>
    </row>
  </sheetData>
  <mergeCells count="11">
    <mergeCell ref="A6:A8"/>
    <mergeCell ref="B6:C6"/>
    <mergeCell ref="D6:E6"/>
    <mergeCell ref="B7:C7"/>
    <mergeCell ref="F6:G7"/>
    <mergeCell ref="D7:E7"/>
    <mergeCell ref="A1:G1"/>
    <mergeCell ref="A2:G2"/>
    <mergeCell ref="A3:G3"/>
    <mergeCell ref="A4:G4"/>
    <mergeCell ref="A5:E5"/>
  </mergeCells>
  <printOptions horizontalCentered="1"/>
  <pageMargins left="1" right="1" top="1" bottom="1" header="0.3" footer="0.23"/>
  <pageSetup scale="85" fitToHeight="0" orientation="landscape" r:id="rId1"/>
  <headerFooter>
    <oddHeader xml:space="preserve">&amp;L&amp;"Arial,Bold"&amp;12J. Financial Analysis of Program Changes
</oddHeader>
    <oddFooter>&amp;C&amp;"Arial,Regular"Exhibit J - Financial Analysis of Program Changes</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0"/>
  <sheetViews>
    <sheetView view="pageBreakPreview" zoomScaleNormal="100" zoomScaleSheetLayoutView="100" workbookViewId="0">
      <pane xSplit="1" ySplit="7" topLeftCell="B20" activePane="bottomRight" state="frozen"/>
      <selection pane="topRight" activeCell="B1" sqref="B1"/>
      <selection pane="bottomLeft" activeCell="A8" sqref="A8"/>
      <selection pane="bottomRight" activeCell="G40" sqref="G40"/>
    </sheetView>
  </sheetViews>
  <sheetFormatPr defaultColWidth="9.140625" defaultRowHeight="14.25" x14ac:dyDescent="0.2"/>
  <cols>
    <col min="1" max="1" width="86.5703125" style="8" customWidth="1"/>
    <col min="2" max="2" width="9.85546875" style="8" bestFit="1" customWidth="1"/>
    <col min="3" max="3" width="12.7109375" style="8" customWidth="1"/>
    <col min="4" max="4" width="8.28515625" style="8" customWidth="1"/>
    <col min="5" max="5" width="12.7109375" style="8" customWidth="1"/>
    <col min="6" max="6" width="8.28515625" style="8" customWidth="1"/>
    <col min="7" max="7" width="12.7109375" style="8" customWidth="1"/>
    <col min="8" max="8" width="8.28515625" style="8" customWidth="1"/>
    <col min="9" max="9" width="12.7109375" style="8" customWidth="1"/>
    <col min="10" max="10" width="14" style="4" bestFit="1" customWidth="1"/>
    <col min="11" max="11" width="8.28515625" style="8" customWidth="1"/>
    <col min="12" max="12" width="12.7109375" style="8" customWidth="1"/>
    <col min="13" max="14" width="8.28515625" style="8" customWidth="1"/>
    <col min="15" max="15" width="12.7109375" style="8" customWidth="1"/>
    <col min="16" max="16384" width="9.140625" style="8"/>
  </cols>
  <sheetData>
    <row r="1" spans="1:15" ht="17.45" x14ac:dyDescent="0.3">
      <c r="A1" s="431" t="s">
        <v>74</v>
      </c>
      <c r="B1" s="431"/>
      <c r="C1" s="431"/>
      <c r="D1" s="431"/>
      <c r="E1" s="431"/>
      <c r="F1" s="431"/>
      <c r="G1" s="431"/>
      <c r="H1" s="431"/>
      <c r="I1" s="431"/>
      <c r="J1" s="55" t="s">
        <v>10</v>
      </c>
      <c r="K1" s="5"/>
      <c r="L1" s="5"/>
      <c r="M1" s="5"/>
      <c r="N1" s="5"/>
      <c r="O1" s="5"/>
    </row>
    <row r="2" spans="1:15" ht="15" x14ac:dyDescent="0.25">
      <c r="A2" s="378" t="s">
        <v>171</v>
      </c>
      <c r="B2" s="378"/>
      <c r="C2" s="378"/>
      <c r="D2" s="378"/>
      <c r="E2" s="378"/>
      <c r="F2" s="378"/>
      <c r="G2" s="378"/>
      <c r="H2" s="378"/>
      <c r="I2" s="378"/>
      <c r="J2" s="55" t="s">
        <v>10</v>
      </c>
      <c r="K2" s="6"/>
      <c r="L2" s="6"/>
      <c r="M2" s="6"/>
      <c r="N2" s="6"/>
      <c r="O2" s="6"/>
    </row>
    <row r="3" spans="1:15" ht="13.9" x14ac:dyDescent="0.25">
      <c r="A3" s="389" t="s">
        <v>1</v>
      </c>
      <c r="B3" s="389"/>
      <c r="C3" s="389"/>
      <c r="D3" s="389"/>
      <c r="E3" s="389"/>
      <c r="F3" s="389"/>
      <c r="G3" s="389"/>
      <c r="H3" s="389"/>
      <c r="I3" s="389"/>
      <c r="J3" s="55" t="s">
        <v>10</v>
      </c>
      <c r="K3" s="9"/>
      <c r="L3" s="9"/>
      <c r="M3" s="9"/>
      <c r="N3" s="9"/>
      <c r="O3" s="9"/>
    </row>
    <row r="4" spans="1:15" ht="13.9" x14ac:dyDescent="0.25">
      <c r="A4" s="390" t="s">
        <v>2</v>
      </c>
      <c r="B4" s="390"/>
      <c r="C4" s="390"/>
      <c r="D4" s="390"/>
      <c r="E4" s="390"/>
      <c r="F4" s="390"/>
      <c r="G4" s="390"/>
      <c r="H4" s="390"/>
      <c r="I4" s="390"/>
      <c r="J4" s="55" t="s">
        <v>10</v>
      </c>
      <c r="K4" s="7"/>
      <c r="L4" s="7"/>
      <c r="M4" s="7"/>
      <c r="N4" s="7"/>
      <c r="O4" s="7"/>
    </row>
    <row r="5" spans="1:15" ht="14.45" thickBot="1" x14ac:dyDescent="0.3">
      <c r="A5" s="390"/>
      <c r="B5" s="390"/>
      <c r="C5" s="390"/>
      <c r="D5" s="390"/>
      <c r="E5" s="390"/>
      <c r="F5" s="390"/>
      <c r="G5" s="390"/>
      <c r="H5" s="390"/>
      <c r="I5" s="390"/>
      <c r="J5" s="55" t="s">
        <v>10</v>
      </c>
      <c r="K5" s="7"/>
      <c r="L5" s="7"/>
      <c r="M5" s="7"/>
      <c r="N5" s="7"/>
      <c r="O5" s="7"/>
    </row>
    <row r="6" spans="1:15" ht="45" customHeight="1" x14ac:dyDescent="0.2">
      <c r="A6" s="384" t="s">
        <v>75</v>
      </c>
      <c r="B6" s="387" t="s">
        <v>242</v>
      </c>
      <c r="C6" s="387"/>
      <c r="D6" s="387" t="s">
        <v>221</v>
      </c>
      <c r="E6" s="387"/>
      <c r="F6" s="386" t="s">
        <v>165</v>
      </c>
      <c r="G6" s="386"/>
      <c r="H6" s="387" t="s">
        <v>50</v>
      </c>
      <c r="I6" s="388"/>
      <c r="J6" s="55" t="s">
        <v>10</v>
      </c>
    </row>
    <row r="7" spans="1:15" ht="28.5" x14ac:dyDescent="0.2">
      <c r="A7" s="385"/>
      <c r="B7" s="56" t="s">
        <v>22</v>
      </c>
      <c r="C7" s="10" t="s">
        <v>4</v>
      </c>
      <c r="D7" s="10" t="s">
        <v>22</v>
      </c>
      <c r="E7" s="10" t="s">
        <v>4</v>
      </c>
      <c r="F7" s="10" t="s">
        <v>22</v>
      </c>
      <c r="G7" s="10" t="s">
        <v>4</v>
      </c>
      <c r="H7" s="10" t="s">
        <v>22</v>
      </c>
      <c r="I7" s="11" t="s">
        <v>4</v>
      </c>
      <c r="J7" s="55" t="s">
        <v>10</v>
      </c>
    </row>
    <row r="8" spans="1:15" ht="13.9" x14ac:dyDescent="0.25">
      <c r="A8" s="61" t="s">
        <v>76</v>
      </c>
      <c r="B8" s="304">
        <f>ROUND(9767*(C8/(C$8+C$9)),0)-1</f>
        <v>9233</v>
      </c>
      <c r="C8" s="180">
        <v>930023</v>
      </c>
      <c r="D8" s="192">
        <f>ROUND(9762*(E8/(E$8+E$9)),0)-1</f>
        <v>9227</v>
      </c>
      <c r="E8" s="180">
        <v>953033</v>
      </c>
      <c r="F8" s="192">
        <f>ROUND(9769*(G8/(G$8+G$9)),0)-1</f>
        <v>9234</v>
      </c>
      <c r="G8" s="180">
        <v>962994</v>
      </c>
      <c r="H8" s="118">
        <f>F8-D8</f>
        <v>7</v>
      </c>
      <c r="I8" s="119">
        <f>G8-E8</f>
        <v>9961</v>
      </c>
      <c r="J8" s="55" t="s">
        <v>10</v>
      </c>
    </row>
    <row r="9" spans="1:15" ht="13.9" x14ac:dyDescent="0.25">
      <c r="A9" s="62" t="s">
        <v>77</v>
      </c>
      <c r="B9" s="305">
        <f>ROUND(9767*(C9/(C$8+C$9)),0)</f>
        <v>533</v>
      </c>
      <c r="C9" s="157">
        <v>53630</v>
      </c>
      <c r="D9" s="193">
        <f>ROUND(9762*(E9/(E$8+E$9)),0)</f>
        <v>534</v>
      </c>
      <c r="E9" s="157">
        <v>55154</v>
      </c>
      <c r="F9" s="193">
        <f>ROUND(9769*(G9/(G$8+G$9)),0)</f>
        <v>534</v>
      </c>
      <c r="G9" s="157">
        <v>55706</v>
      </c>
      <c r="H9" s="24">
        <f t="shared" ref="H9:H13" si="0">F9-D9</f>
        <v>0</v>
      </c>
      <c r="I9" s="120">
        <f t="shared" ref="I9:I13" si="1">G9-E9</f>
        <v>552</v>
      </c>
      <c r="J9" s="55" t="s">
        <v>10</v>
      </c>
    </row>
    <row r="10" spans="1:15" ht="13.9" x14ac:dyDescent="0.25">
      <c r="A10" s="101" t="s">
        <v>134</v>
      </c>
      <c r="B10" s="157">
        <f>SUM(B11:B12)</f>
        <v>0</v>
      </c>
      <c r="C10" s="157">
        <v>2154</v>
      </c>
      <c r="D10" s="157">
        <f>SUM(D11:D12)</f>
        <v>0</v>
      </c>
      <c r="E10" s="157">
        <v>12210</v>
      </c>
      <c r="F10" s="157">
        <f>SUM(F11:F12)</f>
        <v>0</v>
      </c>
      <c r="G10" s="157">
        <v>12210</v>
      </c>
      <c r="H10" s="24">
        <f t="shared" si="0"/>
        <v>0</v>
      </c>
      <c r="I10" s="120">
        <f t="shared" si="1"/>
        <v>0</v>
      </c>
      <c r="J10" s="55" t="s">
        <v>10</v>
      </c>
    </row>
    <row r="11" spans="1:15" ht="14.45" x14ac:dyDescent="0.3">
      <c r="A11" s="63" t="s">
        <v>21</v>
      </c>
      <c r="B11" s="143">
        <v>0</v>
      </c>
      <c r="C11" s="143">
        <v>0</v>
      </c>
      <c r="D11" s="143">
        <v>0</v>
      </c>
      <c r="E11" s="143">
        <v>0</v>
      </c>
      <c r="F11" s="143">
        <v>0</v>
      </c>
      <c r="G11" s="143">
        <v>0</v>
      </c>
      <c r="H11" s="143">
        <f t="shared" si="0"/>
        <v>0</v>
      </c>
      <c r="I11" s="144">
        <f t="shared" si="1"/>
        <v>0</v>
      </c>
      <c r="J11" s="55" t="s">
        <v>10</v>
      </c>
    </row>
    <row r="12" spans="1:15" ht="14.45" x14ac:dyDescent="0.3">
      <c r="A12" s="63" t="s">
        <v>78</v>
      </c>
      <c r="B12" s="143">
        <v>0</v>
      </c>
      <c r="C12" s="143">
        <v>2154</v>
      </c>
      <c r="D12" s="143">
        <v>0</v>
      </c>
      <c r="E12" s="143">
        <v>12210</v>
      </c>
      <c r="F12" s="143">
        <v>0</v>
      </c>
      <c r="G12" s="143">
        <v>12210</v>
      </c>
      <c r="H12" s="143">
        <f t="shared" si="0"/>
        <v>0</v>
      </c>
      <c r="I12" s="144">
        <f t="shared" si="1"/>
        <v>0</v>
      </c>
      <c r="J12" s="55" t="s">
        <v>10</v>
      </c>
    </row>
    <row r="13" spans="1:15" ht="13.9" x14ac:dyDescent="0.25">
      <c r="A13" s="62" t="s">
        <v>79</v>
      </c>
      <c r="B13" s="182">
        <v>0</v>
      </c>
      <c r="C13" s="182">
        <v>1391</v>
      </c>
      <c r="D13" s="182">
        <v>0</v>
      </c>
      <c r="E13" s="182">
        <v>1477</v>
      </c>
      <c r="F13" s="182">
        <v>0</v>
      </c>
      <c r="G13" s="182">
        <v>1477</v>
      </c>
      <c r="H13" s="136">
        <f t="shared" si="0"/>
        <v>0</v>
      </c>
      <c r="I13" s="137">
        <f t="shared" si="1"/>
        <v>0</v>
      </c>
      <c r="J13" s="55" t="s">
        <v>10</v>
      </c>
    </row>
    <row r="14" spans="1:15" ht="13.9" x14ac:dyDescent="0.25">
      <c r="A14" s="65" t="s">
        <v>18</v>
      </c>
      <c r="B14" s="111">
        <f>SUM(B8:B13)</f>
        <v>9766</v>
      </c>
      <c r="C14" s="111">
        <f t="shared" ref="C14:I14" si="2">SUM(C8:C10,C13)</f>
        <v>987198</v>
      </c>
      <c r="D14" s="111">
        <f t="shared" si="2"/>
        <v>9761</v>
      </c>
      <c r="E14" s="111">
        <f t="shared" si="2"/>
        <v>1021874</v>
      </c>
      <c r="F14" s="111">
        <f t="shared" si="2"/>
        <v>9768</v>
      </c>
      <c r="G14" s="111">
        <f t="shared" si="2"/>
        <v>1032387</v>
      </c>
      <c r="H14" s="111">
        <f t="shared" si="2"/>
        <v>7</v>
      </c>
      <c r="I14" s="115">
        <f t="shared" si="2"/>
        <v>10513</v>
      </c>
      <c r="J14" s="55" t="s">
        <v>10</v>
      </c>
    </row>
    <row r="15" spans="1:15" ht="13.9" x14ac:dyDescent="0.25">
      <c r="A15" s="64" t="s">
        <v>80</v>
      </c>
      <c r="B15" s="24"/>
      <c r="C15" s="24"/>
      <c r="D15" s="24"/>
      <c r="E15" s="24"/>
      <c r="F15" s="24"/>
      <c r="G15" s="24"/>
      <c r="H15" s="24"/>
      <c r="I15" s="120"/>
      <c r="J15" s="55" t="s">
        <v>10</v>
      </c>
    </row>
    <row r="16" spans="1:15" ht="13.9" x14ac:dyDescent="0.25">
      <c r="A16" s="62" t="s">
        <v>81</v>
      </c>
      <c r="B16" s="24"/>
      <c r="C16" s="157">
        <v>297528</v>
      </c>
      <c r="D16" s="24"/>
      <c r="E16" s="157">
        <v>300092</v>
      </c>
      <c r="F16" s="24"/>
      <c r="G16" s="24">
        <f>317743-338</f>
        <v>317405</v>
      </c>
      <c r="H16" s="24"/>
      <c r="I16" s="120">
        <f t="shared" ref="I16:I35" si="3">G16-E16</f>
        <v>17313</v>
      </c>
      <c r="J16" s="55" t="s">
        <v>10</v>
      </c>
    </row>
    <row r="17" spans="1:10" ht="13.9" x14ac:dyDescent="0.25">
      <c r="A17" s="62" t="s">
        <v>82</v>
      </c>
      <c r="B17" s="24"/>
      <c r="C17" s="193">
        <v>402</v>
      </c>
      <c r="D17" s="24"/>
      <c r="E17" s="193">
        <v>338</v>
      </c>
      <c r="F17" s="24"/>
      <c r="G17" s="24">
        <v>338</v>
      </c>
      <c r="H17" s="24"/>
      <c r="I17" s="120">
        <f t="shared" si="3"/>
        <v>0</v>
      </c>
      <c r="J17" s="55" t="s">
        <v>10</v>
      </c>
    </row>
    <row r="18" spans="1:10" ht="13.9" x14ac:dyDescent="0.25">
      <c r="A18" s="62" t="s">
        <v>83</v>
      </c>
      <c r="B18" s="24"/>
      <c r="C18" s="157">
        <v>20070</v>
      </c>
      <c r="D18" s="24"/>
      <c r="E18" s="157">
        <v>23018</v>
      </c>
      <c r="F18" s="24"/>
      <c r="G18" s="24">
        <v>20093</v>
      </c>
      <c r="H18" s="24"/>
      <c r="I18" s="120">
        <f t="shared" si="3"/>
        <v>-2925</v>
      </c>
      <c r="J18" s="55" t="s">
        <v>10</v>
      </c>
    </row>
    <row r="19" spans="1:10" ht="13.9" x14ac:dyDescent="0.25">
      <c r="A19" s="101" t="s">
        <v>135</v>
      </c>
      <c r="B19" s="24"/>
      <c r="C19" s="157">
        <v>4140</v>
      </c>
      <c r="D19" s="24"/>
      <c r="E19" s="157">
        <v>4262</v>
      </c>
      <c r="F19" s="24"/>
      <c r="G19" s="24">
        <v>4265</v>
      </c>
      <c r="H19" s="24"/>
      <c r="I19" s="120">
        <f t="shared" si="3"/>
        <v>3</v>
      </c>
      <c r="J19" s="55" t="s">
        <v>10</v>
      </c>
    </row>
    <row r="20" spans="1:10" ht="13.9" x14ac:dyDescent="0.25">
      <c r="A20" s="62" t="s">
        <v>84</v>
      </c>
      <c r="B20" s="24"/>
      <c r="C20" s="157">
        <v>253365</v>
      </c>
      <c r="D20" s="24"/>
      <c r="E20" s="157">
        <v>280905</v>
      </c>
      <c r="F20" s="24"/>
      <c r="G20" s="24">
        <v>280189</v>
      </c>
      <c r="H20" s="24"/>
      <c r="I20" s="120">
        <f t="shared" si="3"/>
        <v>-716</v>
      </c>
      <c r="J20" s="55" t="s">
        <v>10</v>
      </c>
    </row>
    <row r="21" spans="1:10" ht="13.9" x14ac:dyDescent="0.25">
      <c r="A21" s="62" t="s">
        <v>85</v>
      </c>
      <c r="B21" s="24"/>
      <c r="C21" s="157">
        <v>2632</v>
      </c>
      <c r="D21" s="24"/>
      <c r="E21" s="157">
        <v>4372</v>
      </c>
      <c r="F21" s="24"/>
      <c r="G21" s="24">
        <v>7490</v>
      </c>
      <c r="H21" s="24"/>
      <c r="I21" s="120">
        <f t="shared" si="3"/>
        <v>3118</v>
      </c>
      <c r="J21" s="55" t="s">
        <v>10</v>
      </c>
    </row>
    <row r="22" spans="1:10" ht="13.9" x14ac:dyDescent="0.25">
      <c r="A22" s="62" t="s">
        <v>86</v>
      </c>
      <c r="B22" s="24"/>
      <c r="C22" s="157">
        <v>31052</v>
      </c>
      <c r="D22" s="24"/>
      <c r="E22" s="157">
        <v>34638</v>
      </c>
      <c r="F22" s="24"/>
      <c r="G22" s="24">
        <v>30606</v>
      </c>
      <c r="H22" s="24"/>
      <c r="I22" s="120">
        <f t="shared" si="3"/>
        <v>-4032</v>
      </c>
      <c r="J22" s="55" t="s">
        <v>10</v>
      </c>
    </row>
    <row r="23" spans="1:10" ht="13.9" x14ac:dyDescent="0.25">
      <c r="A23" s="62" t="s">
        <v>87</v>
      </c>
      <c r="B23" s="24"/>
      <c r="C23" s="157">
        <v>1716</v>
      </c>
      <c r="D23" s="24"/>
      <c r="E23" s="157">
        <v>1736</v>
      </c>
      <c r="F23" s="24"/>
      <c r="G23" s="24">
        <v>1737</v>
      </c>
      <c r="H23" s="24"/>
      <c r="I23" s="120">
        <f t="shared" si="3"/>
        <v>1</v>
      </c>
      <c r="J23" s="55" t="s">
        <v>10</v>
      </c>
    </row>
    <row r="24" spans="1:10" ht="13.9" x14ac:dyDescent="0.25">
      <c r="A24" s="62" t="s">
        <v>88</v>
      </c>
      <c r="B24" s="24"/>
      <c r="C24" s="157">
        <v>45312</v>
      </c>
      <c r="D24" s="24"/>
      <c r="E24" s="157">
        <v>47386</v>
      </c>
      <c r="F24" s="24"/>
      <c r="G24" s="24">
        <v>45023</v>
      </c>
      <c r="H24" s="24"/>
      <c r="I24" s="120">
        <f t="shared" si="3"/>
        <v>-2363</v>
      </c>
      <c r="J24" s="55" t="s">
        <v>10</v>
      </c>
    </row>
    <row r="25" spans="1:10" ht="13.9" x14ac:dyDescent="0.25">
      <c r="A25" s="62" t="s">
        <v>89</v>
      </c>
      <c r="B25" s="24"/>
      <c r="C25" s="157">
        <v>128945</v>
      </c>
      <c r="D25" s="24"/>
      <c r="E25" s="157">
        <f>130154+5000+1500</f>
        <v>136654</v>
      </c>
      <c r="F25" s="24"/>
      <c r="G25" s="24">
        <v>127617</v>
      </c>
      <c r="H25" s="24"/>
      <c r="I25" s="120">
        <f t="shared" si="3"/>
        <v>-9037</v>
      </c>
      <c r="J25" s="55" t="s">
        <v>10</v>
      </c>
    </row>
    <row r="26" spans="1:10" ht="13.9" x14ac:dyDescent="0.25">
      <c r="A26" s="62" t="s">
        <v>90</v>
      </c>
      <c r="B26" s="24"/>
      <c r="C26" s="157">
        <v>44606</v>
      </c>
      <c r="D26" s="24"/>
      <c r="E26" s="157">
        <v>50505</v>
      </c>
      <c r="F26" s="24"/>
      <c r="G26" s="24">
        <v>45531</v>
      </c>
      <c r="H26" s="24"/>
      <c r="I26" s="120">
        <f t="shared" si="3"/>
        <v>-4974</v>
      </c>
      <c r="J26" s="55" t="s">
        <v>10</v>
      </c>
    </row>
    <row r="27" spans="1:10" ht="13.9" x14ac:dyDescent="0.25">
      <c r="A27" s="62" t="s">
        <v>91</v>
      </c>
      <c r="B27" s="24"/>
      <c r="C27" s="157">
        <v>2257</v>
      </c>
      <c r="D27" s="24"/>
      <c r="E27" s="157">
        <v>2324</v>
      </c>
      <c r="F27" s="24"/>
      <c r="G27" s="24">
        <v>2324</v>
      </c>
      <c r="H27" s="24"/>
      <c r="I27" s="120">
        <f t="shared" si="3"/>
        <v>0</v>
      </c>
      <c r="J27" s="55" t="s">
        <v>10</v>
      </c>
    </row>
    <row r="28" spans="1:10" ht="13.9" x14ac:dyDescent="0.25">
      <c r="A28" s="151" t="s">
        <v>258</v>
      </c>
      <c r="B28" s="24"/>
      <c r="C28" s="157">
        <v>32</v>
      </c>
      <c r="D28" s="24"/>
      <c r="E28" s="157">
        <v>0</v>
      </c>
      <c r="F28" s="24"/>
      <c r="G28" s="24">
        <v>0</v>
      </c>
      <c r="H28" s="24"/>
      <c r="I28" s="120">
        <f t="shared" si="3"/>
        <v>0</v>
      </c>
      <c r="J28" s="55"/>
    </row>
    <row r="29" spans="1:10" ht="13.9" x14ac:dyDescent="0.25">
      <c r="A29" s="62" t="s">
        <v>42</v>
      </c>
      <c r="B29" s="24"/>
      <c r="C29" s="157">
        <v>1295</v>
      </c>
      <c r="D29" s="24"/>
      <c r="E29" s="157">
        <v>1445</v>
      </c>
      <c r="F29" s="24"/>
      <c r="G29" s="24">
        <v>1445</v>
      </c>
      <c r="H29" s="24"/>
      <c r="I29" s="120">
        <f t="shared" si="3"/>
        <v>0</v>
      </c>
      <c r="J29" s="55" t="s">
        <v>10</v>
      </c>
    </row>
    <row r="30" spans="1:10" ht="13.9" x14ac:dyDescent="0.25">
      <c r="A30" s="62" t="s">
        <v>92</v>
      </c>
      <c r="B30" s="24"/>
      <c r="C30" s="157">
        <v>7129</v>
      </c>
      <c r="D30" s="24"/>
      <c r="E30" s="157">
        <v>7342</v>
      </c>
      <c r="F30" s="24"/>
      <c r="G30" s="24">
        <v>6310</v>
      </c>
      <c r="H30" s="24"/>
      <c r="I30" s="120">
        <f t="shared" si="3"/>
        <v>-1032</v>
      </c>
      <c r="J30" s="55" t="s">
        <v>10</v>
      </c>
    </row>
    <row r="31" spans="1:10" ht="13.9" x14ac:dyDescent="0.25">
      <c r="A31" s="62" t="s">
        <v>93</v>
      </c>
      <c r="B31" s="24"/>
      <c r="C31" s="157">
        <v>112</v>
      </c>
      <c r="D31" s="24"/>
      <c r="E31" s="157">
        <v>1</v>
      </c>
      <c r="F31" s="24"/>
      <c r="G31" s="24">
        <v>1</v>
      </c>
      <c r="H31" s="24"/>
      <c r="I31" s="120">
        <f t="shared" si="3"/>
        <v>0</v>
      </c>
      <c r="J31" s="55" t="s">
        <v>10</v>
      </c>
    </row>
    <row r="32" spans="1:10" ht="13.9" x14ac:dyDescent="0.25">
      <c r="A32" s="62" t="s">
        <v>94</v>
      </c>
      <c r="B32" s="24"/>
      <c r="C32" s="157">
        <v>12588</v>
      </c>
      <c r="D32" s="24"/>
      <c r="E32" s="157">
        <v>13913</v>
      </c>
      <c r="F32" s="24"/>
      <c r="G32" s="24">
        <v>11920</v>
      </c>
      <c r="H32" s="24"/>
      <c r="I32" s="120">
        <f t="shared" si="3"/>
        <v>-1993</v>
      </c>
      <c r="J32" s="55" t="s">
        <v>10</v>
      </c>
    </row>
    <row r="33" spans="1:10" s="234" customFormat="1" ht="13.9" x14ac:dyDescent="0.25">
      <c r="A33" s="302" t="s">
        <v>95</v>
      </c>
      <c r="B33" s="242"/>
      <c r="C33" s="193">
        <v>13665</v>
      </c>
      <c r="D33" s="242"/>
      <c r="E33" s="193">
        <f>14205+2</f>
        <v>14207</v>
      </c>
      <c r="F33" s="242"/>
      <c r="G33" s="242">
        <v>12949</v>
      </c>
      <c r="H33" s="242"/>
      <c r="I33" s="243">
        <f t="shared" si="3"/>
        <v>-1258</v>
      </c>
      <c r="J33" s="217" t="s">
        <v>10</v>
      </c>
    </row>
    <row r="34" spans="1:10" ht="13.9" x14ac:dyDescent="0.25">
      <c r="A34" s="62" t="s">
        <v>96</v>
      </c>
      <c r="B34" s="24"/>
      <c r="C34" s="157">
        <v>6397</v>
      </c>
      <c r="D34" s="24"/>
      <c r="E34" s="157">
        <v>7588</v>
      </c>
      <c r="F34" s="24"/>
      <c r="G34" s="24">
        <v>7588</v>
      </c>
      <c r="H34" s="24"/>
      <c r="I34" s="120">
        <f t="shared" si="3"/>
        <v>0</v>
      </c>
      <c r="J34" s="55" t="s">
        <v>10</v>
      </c>
    </row>
    <row r="35" spans="1:10" ht="13.9" x14ac:dyDescent="0.25">
      <c r="A35" s="62" t="s">
        <v>97</v>
      </c>
      <c r="B35" s="24"/>
      <c r="C35" s="157">
        <v>106</v>
      </c>
      <c r="D35" s="24"/>
      <c r="E35" s="157">
        <v>109</v>
      </c>
      <c r="F35" s="24"/>
      <c r="G35" s="24">
        <v>109</v>
      </c>
      <c r="H35" s="24"/>
      <c r="I35" s="120">
        <f t="shared" si="3"/>
        <v>0</v>
      </c>
      <c r="J35" s="55" t="s">
        <v>10</v>
      </c>
    </row>
    <row r="36" spans="1:10" ht="13.9" x14ac:dyDescent="0.25">
      <c r="A36" s="65" t="s">
        <v>98</v>
      </c>
      <c r="B36" s="78"/>
      <c r="C36" s="303">
        <f>SUM(C14:C35)-1</f>
        <v>1860546</v>
      </c>
      <c r="D36" s="78"/>
      <c r="E36" s="78">
        <f>SUM(E14:E35)</f>
        <v>1952709</v>
      </c>
      <c r="F36" s="78"/>
      <c r="G36" s="78">
        <f>SUM(G14:G35)</f>
        <v>1955327</v>
      </c>
      <c r="H36" s="78"/>
      <c r="I36" s="80">
        <f>SUM(I14:I35)</f>
        <v>2618</v>
      </c>
      <c r="J36" s="55" t="s">
        <v>10</v>
      </c>
    </row>
    <row r="37" spans="1:10" ht="13.9" x14ac:dyDescent="0.25">
      <c r="A37" s="101" t="s">
        <v>136</v>
      </c>
      <c r="B37" s="24"/>
      <c r="C37" s="193">
        <v>-13249</v>
      </c>
      <c r="D37" s="24"/>
      <c r="E37" s="24">
        <v>-7484</v>
      </c>
      <c r="F37" s="24"/>
      <c r="G37" s="24">
        <v>0</v>
      </c>
      <c r="H37" s="24"/>
      <c r="I37" s="120">
        <f>G37-E37</f>
        <v>7484</v>
      </c>
      <c r="J37" s="55" t="s">
        <v>10</v>
      </c>
    </row>
    <row r="38" spans="1:10" ht="13.9" x14ac:dyDescent="0.25">
      <c r="A38" s="151" t="s">
        <v>153</v>
      </c>
      <c r="B38" s="24"/>
      <c r="C38" s="193">
        <v>-37013</v>
      </c>
      <c r="D38" s="24"/>
      <c r="E38" s="24">
        <v>-400</v>
      </c>
      <c r="F38" s="24"/>
      <c r="G38" s="24">
        <v>0</v>
      </c>
      <c r="H38" s="24"/>
      <c r="I38" s="120">
        <f t="shared" ref="I38" si="4">G38-E38</f>
        <v>400</v>
      </c>
      <c r="J38" s="55" t="s">
        <v>10</v>
      </c>
    </row>
    <row r="39" spans="1:10" ht="13.9" x14ac:dyDescent="0.25">
      <c r="A39" s="151" t="s">
        <v>154</v>
      </c>
      <c r="B39" s="24"/>
      <c r="C39" s="24">
        <v>-1698</v>
      </c>
      <c r="D39" s="24"/>
      <c r="E39" s="24">
        <v>-825</v>
      </c>
      <c r="F39" s="24"/>
      <c r="G39" s="24">
        <v>0</v>
      </c>
      <c r="H39" s="24"/>
      <c r="I39" s="120">
        <f>G39-E39</f>
        <v>825</v>
      </c>
      <c r="J39" s="55" t="s">
        <v>10</v>
      </c>
    </row>
    <row r="40" spans="1:10" ht="13.9" x14ac:dyDescent="0.25">
      <c r="A40" s="151" t="s">
        <v>281</v>
      </c>
      <c r="B40" s="24"/>
      <c r="C40" s="324">
        <v>7484</v>
      </c>
      <c r="D40" s="24"/>
      <c r="E40" s="24">
        <v>0</v>
      </c>
      <c r="F40" s="24"/>
      <c r="G40" s="24"/>
      <c r="H40" s="24"/>
      <c r="I40" s="120"/>
      <c r="J40" s="55"/>
    </row>
    <row r="41" spans="1:10" ht="13.9" x14ac:dyDescent="0.25">
      <c r="A41" s="151" t="s">
        <v>282</v>
      </c>
      <c r="B41" s="24"/>
      <c r="C41" s="324">
        <v>14181</v>
      </c>
      <c r="D41" s="24"/>
      <c r="E41" s="24">
        <v>0</v>
      </c>
      <c r="F41" s="24"/>
      <c r="G41" s="24"/>
      <c r="H41" s="24"/>
      <c r="I41" s="120"/>
      <c r="J41" s="55"/>
    </row>
    <row r="42" spans="1:10" ht="14.45" thickBot="1" x14ac:dyDescent="0.3">
      <c r="A42" s="66" t="s">
        <v>99</v>
      </c>
      <c r="B42" s="145">
        <f t="shared" ref="B42:I42" si="5">SUM(B36:B41)</f>
        <v>0</v>
      </c>
      <c r="C42" s="254">
        <f t="shared" si="5"/>
        <v>1830251</v>
      </c>
      <c r="D42" s="145">
        <f t="shared" si="5"/>
        <v>0</v>
      </c>
      <c r="E42" s="145">
        <f t="shared" si="5"/>
        <v>1944000</v>
      </c>
      <c r="F42" s="145">
        <f t="shared" si="5"/>
        <v>0</v>
      </c>
      <c r="G42" s="145">
        <f t="shared" si="5"/>
        <v>1955327</v>
      </c>
      <c r="H42" s="145">
        <f t="shared" si="5"/>
        <v>0</v>
      </c>
      <c r="I42" s="146">
        <f t="shared" si="5"/>
        <v>11327</v>
      </c>
      <c r="J42" s="55" t="s">
        <v>10</v>
      </c>
    </row>
    <row r="43" spans="1:10" ht="13.9" x14ac:dyDescent="0.25">
      <c r="A43" s="68" t="s">
        <v>19</v>
      </c>
      <c r="B43" s="194"/>
      <c r="C43" s="147"/>
      <c r="D43" s="194"/>
      <c r="E43" s="147"/>
      <c r="F43" s="147"/>
      <c r="G43" s="147"/>
      <c r="H43" s="147"/>
      <c r="I43" s="148"/>
      <c r="J43" s="55" t="s">
        <v>10</v>
      </c>
    </row>
    <row r="44" spans="1:10" ht="13.9" x14ac:dyDescent="0.25">
      <c r="A44" s="62" t="s">
        <v>100</v>
      </c>
      <c r="B44" s="157">
        <v>1559</v>
      </c>
      <c r="C44" s="24"/>
      <c r="D44" s="157">
        <v>1559</v>
      </c>
      <c r="E44" s="24"/>
      <c r="F44" s="24">
        <v>1559</v>
      </c>
      <c r="G44" s="24"/>
      <c r="H44" s="24">
        <f>F44-D44</f>
        <v>0</v>
      </c>
      <c r="I44" s="120"/>
      <c r="J44" s="55" t="s">
        <v>10</v>
      </c>
    </row>
    <row r="45" spans="1:10" ht="13.9" x14ac:dyDescent="0.25">
      <c r="A45" s="62"/>
      <c r="B45" s="24"/>
      <c r="C45" s="24"/>
      <c r="D45" s="24"/>
      <c r="E45" s="24"/>
      <c r="F45" s="24"/>
      <c r="G45" s="24"/>
      <c r="H45" s="24"/>
      <c r="I45" s="120"/>
      <c r="J45" s="55" t="s">
        <v>10</v>
      </c>
    </row>
    <row r="46" spans="1:10" ht="13.9" x14ac:dyDescent="0.25">
      <c r="A46" s="62" t="s">
        <v>101</v>
      </c>
      <c r="B46" s="24"/>
      <c r="C46" s="157">
        <v>20000</v>
      </c>
      <c r="D46" s="24"/>
      <c r="E46" s="24">
        <v>20000</v>
      </c>
      <c r="F46" s="24"/>
      <c r="G46" s="24">
        <v>20000</v>
      </c>
      <c r="H46" s="24"/>
      <c r="I46" s="120">
        <f t="shared" ref="I46:I47" si="6">G46-E46</f>
        <v>0</v>
      </c>
      <c r="J46" s="55" t="s">
        <v>10</v>
      </c>
    </row>
    <row r="47" spans="1:10" ht="17.25" customHeight="1" thickBot="1" x14ac:dyDescent="0.3">
      <c r="A47" s="67" t="s">
        <v>102</v>
      </c>
      <c r="B47" s="149"/>
      <c r="C47" s="149">
        <v>0</v>
      </c>
      <c r="D47" s="149"/>
      <c r="E47" s="149">
        <v>0</v>
      </c>
      <c r="F47" s="149"/>
      <c r="G47" s="149">
        <v>0</v>
      </c>
      <c r="H47" s="149"/>
      <c r="I47" s="150">
        <f t="shared" si="6"/>
        <v>0</v>
      </c>
      <c r="J47" s="55" t="s">
        <v>10</v>
      </c>
    </row>
    <row r="48" spans="1:10" ht="13.9" x14ac:dyDescent="0.25">
      <c r="E48" s="183"/>
    </row>
    <row r="49" spans="1:7" ht="13.9" x14ac:dyDescent="0.25">
      <c r="A49" s="166"/>
      <c r="C49" s="183"/>
      <c r="G49" s="183"/>
    </row>
    <row r="50" spans="1:7" ht="13.9" x14ac:dyDescent="0.25">
      <c r="B50" s="183"/>
      <c r="C50" s="183"/>
    </row>
  </sheetData>
  <mergeCells count="10">
    <mergeCell ref="A6:A7"/>
    <mergeCell ref="B6:C6"/>
    <mergeCell ref="D6:E6"/>
    <mergeCell ref="F6:G6"/>
    <mergeCell ref="H6:I6"/>
    <mergeCell ref="A1:I1"/>
    <mergeCell ref="A2:I2"/>
    <mergeCell ref="A3:I3"/>
    <mergeCell ref="A4:I4"/>
    <mergeCell ref="A5:I5"/>
  </mergeCells>
  <printOptions horizontalCentered="1"/>
  <pageMargins left="0.6" right="0.6" top="0.56999999999999995" bottom="0.55000000000000004" header="0.3" footer="0.3"/>
  <pageSetup scale="72" fitToHeight="0" orientation="landscape" r:id="rId1"/>
  <headerFooter>
    <oddHeader>&amp;L&amp;"Arial,Bold"&amp;12K. Summary of Requirements by Object Class</oddHeader>
    <oddFooter>&amp;C&amp;"Arial,Regular"Exhibit K - Summary of Requirements by Object Class</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opLeftCell="A14" workbookViewId="0">
      <selection activeCell="M15" sqref="M15"/>
    </sheetView>
  </sheetViews>
  <sheetFormatPr defaultColWidth="9.140625" defaultRowHeight="15" x14ac:dyDescent="0.2"/>
  <cols>
    <col min="1" max="16384" width="9.140625" style="300"/>
  </cols>
  <sheetData>
    <row r="1" spans="1:11" s="292" customFormat="1" ht="15.75" hidden="1" x14ac:dyDescent="0.25">
      <c r="A1" s="291"/>
      <c r="K1" s="293" t="s">
        <v>10</v>
      </c>
    </row>
    <row r="2" spans="1:11" s="292" customFormat="1" hidden="1" x14ac:dyDescent="0.2">
      <c r="K2" s="293" t="s">
        <v>10</v>
      </c>
    </row>
    <row r="3" spans="1:11" s="292" customFormat="1" ht="20.25" hidden="1" x14ac:dyDescent="0.3">
      <c r="A3" s="294"/>
      <c r="B3" s="295"/>
      <c r="C3" s="295"/>
      <c r="D3" s="295"/>
      <c r="E3" s="295"/>
      <c r="F3" s="295"/>
      <c r="G3" s="295"/>
      <c r="H3" s="295"/>
      <c r="I3" s="295"/>
      <c r="J3" s="295"/>
      <c r="K3" s="293" t="s">
        <v>10</v>
      </c>
    </row>
    <row r="4" spans="1:11" s="292" customFormat="1" ht="20.25" hidden="1" x14ac:dyDescent="0.3">
      <c r="A4" s="294"/>
      <c r="B4" s="295"/>
      <c r="C4" s="295"/>
      <c r="D4" s="295"/>
      <c r="E4" s="295"/>
      <c r="F4" s="295"/>
      <c r="G4" s="295"/>
      <c r="H4" s="295"/>
      <c r="I4" s="295"/>
      <c r="J4" s="295"/>
      <c r="K4" s="293" t="s">
        <v>10</v>
      </c>
    </row>
    <row r="5" spans="1:11" s="292" customFormat="1" ht="20.25" x14ac:dyDescent="0.3">
      <c r="A5" s="450" t="s">
        <v>171</v>
      </c>
      <c r="B5" s="451"/>
      <c r="C5" s="451"/>
      <c r="D5" s="451"/>
      <c r="E5" s="451"/>
      <c r="F5" s="451"/>
      <c r="G5" s="451"/>
      <c r="H5" s="451"/>
      <c r="I5" s="451"/>
      <c r="J5" s="451"/>
      <c r="K5" s="293" t="s">
        <v>10</v>
      </c>
    </row>
    <row r="6" spans="1:11" s="292" customFormat="1" ht="15.75" x14ac:dyDescent="0.25">
      <c r="A6" s="452" t="s">
        <v>1</v>
      </c>
      <c r="B6" s="453"/>
      <c r="C6" s="453"/>
      <c r="D6" s="453"/>
      <c r="E6" s="453"/>
      <c r="F6" s="453"/>
      <c r="G6" s="453"/>
      <c r="H6" s="453"/>
      <c r="I6" s="453"/>
      <c r="J6" s="453"/>
      <c r="K6" s="293" t="s">
        <v>10</v>
      </c>
    </row>
    <row r="7" spans="1:11" s="292" customFormat="1" x14ac:dyDescent="0.2">
      <c r="A7" s="454" t="s">
        <v>2</v>
      </c>
      <c r="B7" s="455"/>
      <c r="C7" s="455"/>
      <c r="D7" s="455"/>
      <c r="E7" s="455"/>
      <c r="F7" s="455"/>
      <c r="G7" s="455"/>
      <c r="H7" s="455"/>
      <c r="I7" s="455"/>
      <c r="J7" s="455"/>
      <c r="K7" s="293" t="s">
        <v>10</v>
      </c>
    </row>
    <row r="8" spans="1:11" s="292" customFormat="1" x14ac:dyDescent="0.2">
      <c r="A8" s="296"/>
      <c r="B8" s="296"/>
      <c r="C8" s="296"/>
      <c r="D8" s="296"/>
      <c r="E8" s="296"/>
      <c r="F8" s="296"/>
      <c r="G8" s="296"/>
      <c r="H8" s="296"/>
      <c r="I8" s="296"/>
      <c r="J8" s="296"/>
      <c r="K8" s="293" t="s">
        <v>10</v>
      </c>
    </row>
    <row r="9" spans="1:11" s="292" customFormat="1" ht="15.75" x14ac:dyDescent="0.25">
      <c r="A9" s="297"/>
      <c r="B9" s="297"/>
      <c r="C9" s="297"/>
      <c r="D9" s="297"/>
      <c r="E9" s="298"/>
      <c r="F9" s="298"/>
      <c r="G9" s="298"/>
      <c r="H9" s="298"/>
      <c r="I9" s="298"/>
      <c r="J9" s="297"/>
      <c r="K9" s="293" t="s">
        <v>10</v>
      </c>
    </row>
    <row r="10" spans="1:11" s="292" customFormat="1" ht="15.6" x14ac:dyDescent="0.3">
      <c r="A10" s="456" t="s">
        <v>257</v>
      </c>
      <c r="B10" s="456"/>
      <c r="C10" s="456"/>
      <c r="D10" s="456"/>
      <c r="E10" s="456"/>
      <c r="F10" s="456"/>
      <c r="G10" s="456"/>
      <c r="H10" s="456"/>
      <c r="I10" s="456"/>
      <c r="J10" s="456"/>
      <c r="K10" s="293" t="s">
        <v>10</v>
      </c>
    </row>
    <row r="11" spans="1:11" s="292" customFormat="1" ht="11.45" customHeight="1" x14ac:dyDescent="0.35">
      <c r="A11" s="299"/>
      <c r="B11" s="297"/>
      <c r="C11" s="297"/>
      <c r="D11" s="297"/>
      <c r="E11" s="297"/>
      <c r="F11" s="297"/>
      <c r="G11" s="297"/>
      <c r="H11" s="297"/>
      <c r="I11" s="297"/>
      <c r="J11" s="297"/>
      <c r="K11" s="293" t="s">
        <v>10</v>
      </c>
    </row>
    <row r="12" spans="1:11" s="292" customFormat="1" x14ac:dyDescent="0.2">
      <c r="A12" s="457" t="s">
        <v>271</v>
      </c>
      <c r="B12" s="457"/>
      <c r="C12" s="457"/>
      <c r="D12" s="457"/>
      <c r="E12" s="457"/>
      <c r="F12" s="457"/>
      <c r="G12" s="457"/>
      <c r="H12" s="457"/>
      <c r="I12" s="457"/>
      <c r="J12" s="457"/>
      <c r="K12" s="293" t="s">
        <v>10</v>
      </c>
    </row>
    <row r="13" spans="1:11" s="292" customFormat="1" x14ac:dyDescent="0.2">
      <c r="A13" s="457"/>
      <c r="B13" s="457"/>
      <c r="C13" s="457"/>
      <c r="D13" s="457"/>
      <c r="E13" s="457"/>
      <c r="F13" s="457"/>
      <c r="G13" s="457"/>
      <c r="H13" s="457"/>
      <c r="I13" s="457"/>
      <c r="J13" s="457"/>
      <c r="K13" s="293" t="s">
        <v>10</v>
      </c>
    </row>
    <row r="14" spans="1:11" s="292" customFormat="1" ht="128.44999999999999" customHeight="1" x14ac:dyDescent="0.2">
      <c r="A14" s="457"/>
      <c r="B14" s="457"/>
      <c r="C14" s="457"/>
      <c r="D14" s="457"/>
      <c r="E14" s="457"/>
      <c r="F14" s="457"/>
      <c r="G14" s="457"/>
      <c r="H14" s="457"/>
      <c r="I14" s="457"/>
      <c r="J14" s="457"/>
      <c r="K14" s="293" t="s">
        <v>10</v>
      </c>
    </row>
    <row r="15" spans="1:11" ht="158.44999999999999" customHeight="1" x14ac:dyDescent="0.25">
      <c r="A15" s="449" t="s">
        <v>270</v>
      </c>
      <c r="B15" s="449"/>
      <c r="C15" s="449"/>
      <c r="D15" s="449"/>
      <c r="E15" s="449"/>
      <c r="F15" s="449"/>
      <c r="G15" s="449"/>
      <c r="H15" s="449"/>
      <c r="I15" s="449"/>
      <c r="J15" s="449"/>
      <c r="K15" s="293" t="s">
        <v>10</v>
      </c>
    </row>
    <row r="16" spans="1:11" s="292" customFormat="1" ht="66" customHeight="1" x14ac:dyDescent="0.25">
      <c r="A16" s="448" t="s">
        <v>269</v>
      </c>
      <c r="B16" s="448"/>
      <c r="C16" s="448"/>
      <c r="D16" s="448"/>
      <c r="E16" s="448"/>
      <c r="F16" s="448"/>
      <c r="G16" s="448"/>
      <c r="H16" s="448"/>
      <c r="I16" s="448"/>
      <c r="J16" s="448"/>
      <c r="K16" s="293" t="s">
        <v>10</v>
      </c>
    </row>
    <row r="17" spans="11:11" x14ac:dyDescent="0.25">
      <c r="K17" s="301"/>
    </row>
    <row r="18" spans="11:11" x14ac:dyDescent="0.25">
      <c r="K18" s="301"/>
    </row>
    <row r="19" spans="11:11" x14ac:dyDescent="0.25">
      <c r="K19" s="301"/>
    </row>
  </sheetData>
  <mergeCells count="7">
    <mergeCell ref="A16:J16"/>
    <mergeCell ref="A15:J15"/>
    <mergeCell ref="A5:J5"/>
    <mergeCell ref="A6:J6"/>
    <mergeCell ref="A7:J7"/>
    <mergeCell ref="A10:J10"/>
    <mergeCell ref="A12:J14"/>
  </mergeCells>
  <printOptions horizontalCentered="1"/>
  <pageMargins left="0.7" right="0.7" top="0.5" bottom="0.5" header="0.3" footer="0.3"/>
  <pageSetup orientation="landscape" r:id="rId1"/>
  <headerFooter>
    <oddHeader>&amp;LL.  Status of Congressionally Requested Studies, Reports, and Evaluations</oddHeader>
    <oddFooter>&amp;CExhibit L.  Status of Congressionally Requested Studies, Reports, and Evaluations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4"/>
  <sheetViews>
    <sheetView view="pageBreakPreview" zoomScaleNormal="100" zoomScaleSheetLayoutView="100" workbookViewId="0">
      <selection activeCell="A19" sqref="A19"/>
    </sheetView>
  </sheetViews>
  <sheetFormatPr defaultColWidth="9.140625" defaultRowHeight="14.25" x14ac:dyDescent="0.2"/>
  <cols>
    <col min="1" max="1" width="113.5703125" style="152" customWidth="1"/>
    <col min="2" max="3" width="14.5703125" style="153" customWidth="1"/>
    <col min="4" max="4" width="14.5703125" style="154" customWidth="1"/>
    <col min="5" max="5" width="11.5703125" style="4" bestFit="1" customWidth="1"/>
    <col min="6" max="6" width="4.85546875" style="152" customWidth="1"/>
    <col min="7" max="7" width="140.28515625" style="152" hidden="1" customWidth="1"/>
    <col min="8" max="8" width="9.140625" style="152"/>
    <col min="9" max="9" width="10.28515625" style="152" bestFit="1" customWidth="1"/>
    <col min="10" max="16384" width="9.140625" style="152"/>
  </cols>
  <sheetData>
    <row r="1" spans="1:9" ht="18" x14ac:dyDescent="0.25">
      <c r="A1" s="377" t="s">
        <v>0</v>
      </c>
      <c r="B1" s="377"/>
      <c r="C1" s="377"/>
      <c r="D1" s="377"/>
      <c r="E1" s="4" t="s">
        <v>10</v>
      </c>
      <c r="G1" s="102" t="s">
        <v>17</v>
      </c>
    </row>
    <row r="2" spans="1:9" ht="15" x14ac:dyDescent="0.2">
      <c r="A2" s="378" t="s">
        <v>171</v>
      </c>
      <c r="B2" s="378"/>
      <c r="C2" s="378"/>
      <c r="D2" s="378"/>
      <c r="E2" s="4" t="s">
        <v>10</v>
      </c>
      <c r="G2" s="103" t="s">
        <v>148</v>
      </c>
    </row>
    <row r="3" spans="1:9" x14ac:dyDescent="0.2">
      <c r="A3" s="379" t="s">
        <v>1</v>
      </c>
      <c r="B3" s="379"/>
      <c r="C3" s="379"/>
      <c r="D3" s="379"/>
      <c r="E3" s="4" t="s">
        <v>10</v>
      </c>
      <c r="G3" s="103" t="s">
        <v>149</v>
      </c>
    </row>
    <row r="4" spans="1:9" x14ac:dyDescent="0.2">
      <c r="A4" s="380" t="s">
        <v>2</v>
      </c>
      <c r="B4" s="380"/>
      <c r="C4" s="380"/>
      <c r="D4" s="380"/>
      <c r="E4" s="4" t="s">
        <v>10</v>
      </c>
      <c r="G4" s="103" t="s">
        <v>137</v>
      </c>
    </row>
    <row r="5" spans="1:9" ht="15" thickBot="1" x14ac:dyDescent="0.25">
      <c r="E5" s="4" t="s">
        <v>10</v>
      </c>
      <c r="G5" s="107" t="s">
        <v>150</v>
      </c>
    </row>
    <row r="6" spans="1:9" ht="15" x14ac:dyDescent="0.25">
      <c r="B6" s="381" t="s">
        <v>156</v>
      </c>
      <c r="C6" s="382"/>
      <c r="D6" s="383"/>
      <c r="E6" s="4" t="s">
        <v>10</v>
      </c>
    </row>
    <row r="7" spans="1:9" ht="15.75" thickBot="1" x14ac:dyDescent="0.25">
      <c r="B7" s="1" t="s">
        <v>3</v>
      </c>
      <c r="C7" s="2" t="s">
        <v>122</v>
      </c>
      <c r="D7" s="3" t="s">
        <v>4</v>
      </c>
      <c r="E7" s="4" t="s">
        <v>10</v>
      </c>
      <c r="G7" s="104" t="s">
        <v>142</v>
      </c>
      <c r="I7" s="153"/>
    </row>
    <row r="8" spans="1:9" ht="15" x14ac:dyDescent="0.25">
      <c r="A8" s="88" t="s">
        <v>157</v>
      </c>
      <c r="B8" s="89">
        <v>10629</v>
      </c>
      <c r="C8" s="90">
        <v>9766</v>
      </c>
      <c r="D8" s="91">
        <v>1969687</v>
      </c>
      <c r="E8" s="4" t="s">
        <v>10</v>
      </c>
      <c r="G8" s="105" t="s">
        <v>138</v>
      </c>
    </row>
    <row r="9" spans="1:9" ht="13.9" x14ac:dyDescent="0.25">
      <c r="A9" s="169" t="s">
        <v>169</v>
      </c>
      <c r="B9" s="170"/>
      <c r="C9" s="171"/>
      <c r="D9" s="172">
        <v>-40836</v>
      </c>
      <c r="G9" s="105"/>
    </row>
    <row r="10" spans="1:9" ht="13.9" x14ac:dyDescent="0.25">
      <c r="A10" s="169" t="s">
        <v>158</v>
      </c>
      <c r="B10" s="366"/>
      <c r="C10" s="367"/>
      <c r="D10" s="368">
        <v>-98600</v>
      </c>
      <c r="G10" s="105"/>
    </row>
    <row r="11" spans="1:9" ht="13.9" x14ac:dyDescent="0.25">
      <c r="A11" s="87" t="s">
        <v>220</v>
      </c>
      <c r="B11" s="110">
        <f>SUM(B8:B10)</f>
        <v>10629</v>
      </c>
      <c r="C11" s="111">
        <f>SUM(C8:C10)</f>
        <v>9766</v>
      </c>
      <c r="D11" s="112">
        <f>SUM(D8:D10)</f>
        <v>1830251</v>
      </c>
      <c r="E11" s="4" t="s">
        <v>10</v>
      </c>
      <c r="G11" s="106" t="s">
        <v>12</v>
      </c>
    </row>
    <row r="12" spans="1:9" ht="13.9" x14ac:dyDescent="0.25">
      <c r="A12" s="87"/>
      <c r="B12" s="110"/>
      <c r="C12" s="111"/>
      <c r="D12" s="112"/>
      <c r="G12" s="106"/>
    </row>
    <row r="13" spans="1:9" ht="13.9" x14ac:dyDescent="0.25">
      <c r="A13" s="76" t="s">
        <v>221</v>
      </c>
      <c r="B13" s="110">
        <f>B11-5</f>
        <v>10624</v>
      </c>
      <c r="C13" s="111">
        <v>9761</v>
      </c>
      <c r="D13" s="112">
        <v>1944000</v>
      </c>
      <c r="E13" s="4" t="s">
        <v>10</v>
      </c>
      <c r="G13" s="105" t="s">
        <v>139</v>
      </c>
    </row>
    <row r="14" spans="1:9" ht="13.9" x14ac:dyDescent="0.25">
      <c r="A14" s="79"/>
      <c r="B14" s="77"/>
      <c r="C14" s="78"/>
      <c r="D14" s="80"/>
      <c r="E14" s="4" t="s">
        <v>10</v>
      </c>
      <c r="G14" s="105"/>
    </row>
    <row r="15" spans="1:9" ht="13.9" x14ac:dyDescent="0.25">
      <c r="A15" s="81" t="s">
        <v>120</v>
      </c>
      <c r="B15" s="77"/>
      <c r="C15" s="78"/>
      <c r="D15" s="80"/>
      <c r="E15" s="4" t="s">
        <v>10</v>
      </c>
      <c r="G15" s="106"/>
    </row>
    <row r="16" spans="1:9" ht="13.9" x14ac:dyDescent="0.25">
      <c r="A16" s="158" t="s">
        <v>5</v>
      </c>
      <c r="B16" s="156">
        <v>0</v>
      </c>
      <c r="C16" s="314">
        <v>0</v>
      </c>
      <c r="D16" s="155">
        <v>30473</v>
      </c>
      <c r="E16" s="4" t="s">
        <v>10</v>
      </c>
      <c r="G16" s="106" t="s">
        <v>140</v>
      </c>
    </row>
    <row r="17" spans="1:8" ht="13.9" x14ac:dyDescent="0.25">
      <c r="A17" s="158" t="s">
        <v>6</v>
      </c>
      <c r="B17" s="369">
        <v>0</v>
      </c>
      <c r="C17" s="182">
        <v>0</v>
      </c>
      <c r="D17" s="370">
        <v>9686</v>
      </c>
      <c r="E17" s="4" t="s">
        <v>10</v>
      </c>
      <c r="G17" s="106" t="s">
        <v>141</v>
      </c>
      <c r="H17" s="153"/>
    </row>
    <row r="18" spans="1:8" ht="13.9" x14ac:dyDescent="0.25">
      <c r="A18" s="82" t="s">
        <v>121</v>
      </c>
      <c r="B18" s="114">
        <f>SUM(B16:B17)</f>
        <v>0</v>
      </c>
      <c r="C18" s="111">
        <f>SUM(C16:C17)</f>
        <v>0</v>
      </c>
      <c r="D18" s="115">
        <f>SUM(D16:D17)</f>
        <v>40159</v>
      </c>
      <c r="E18" s="4" t="s">
        <v>10</v>
      </c>
      <c r="G18" s="106" t="s">
        <v>13</v>
      </c>
    </row>
    <row r="19" spans="1:8" ht="13.9" x14ac:dyDescent="0.25">
      <c r="A19" s="371"/>
      <c r="B19" s="114"/>
      <c r="C19" s="111"/>
      <c r="D19" s="115"/>
      <c r="G19" s="106"/>
    </row>
    <row r="20" spans="1:8" ht="13.9" x14ac:dyDescent="0.25">
      <c r="A20" s="83" t="s">
        <v>159</v>
      </c>
      <c r="B20" s="114">
        <f>B13+B18</f>
        <v>10624</v>
      </c>
      <c r="C20" s="111">
        <f>C13+C18</f>
        <v>9761</v>
      </c>
      <c r="D20" s="115">
        <f>D13+D18</f>
        <v>1984159</v>
      </c>
      <c r="E20" s="4" t="s">
        <v>10</v>
      </c>
      <c r="G20" s="106" t="s">
        <v>151</v>
      </c>
    </row>
    <row r="21" spans="1:8" ht="13.9" x14ac:dyDescent="0.25">
      <c r="A21" s="83" t="s">
        <v>7</v>
      </c>
      <c r="B21" s="114"/>
      <c r="C21" s="111"/>
      <c r="D21" s="115"/>
      <c r="E21" s="4" t="s">
        <v>10</v>
      </c>
      <c r="G21" s="105"/>
    </row>
    <row r="22" spans="1:8" ht="15" x14ac:dyDescent="0.25">
      <c r="A22" s="158" t="s">
        <v>181</v>
      </c>
      <c r="B22" s="84"/>
      <c r="C22" s="78"/>
      <c r="D22" s="85"/>
      <c r="E22" s="4" t="s">
        <v>10</v>
      </c>
      <c r="G22" s="105"/>
    </row>
    <row r="23" spans="1:8" s="218" customFormat="1" ht="13.9" x14ac:dyDescent="0.25">
      <c r="A23" s="307" t="s">
        <v>222</v>
      </c>
      <c r="B23" s="310">
        <v>13</v>
      </c>
      <c r="C23" s="324">
        <v>7</v>
      </c>
      <c r="D23" s="311">
        <v>1327</v>
      </c>
      <c r="E23" s="308"/>
      <c r="G23" s="309"/>
    </row>
    <row r="24" spans="1:8" s="218" customFormat="1" ht="13.9" x14ac:dyDescent="0.25">
      <c r="A24" s="307" t="s">
        <v>223</v>
      </c>
      <c r="B24" s="312" t="s">
        <v>264</v>
      </c>
      <c r="C24" s="313" t="s">
        <v>265</v>
      </c>
      <c r="D24" s="341" t="s">
        <v>226</v>
      </c>
      <c r="E24" s="308"/>
      <c r="G24" s="309"/>
    </row>
    <row r="25" spans="1:8" ht="13.9" x14ac:dyDescent="0.25">
      <c r="A25" s="159" t="s">
        <v>8</v>
      </c>
      <c r="B25" s="160">
        <f>SUM(B23:B24)</f>
        <v>13</v>
      </c>
      <c r="C25" s="314">
        <f>SUM(C23:C24)</f>
        <v>7</v>
      </c>
      <c r="D25" s="161">
        <f>SUM(D23:D24)</f>
        <v>1327</v>
      </c>
      <c r="E25" s="4" t="s">
        <v>10</v>
      </c>
      <c r="G25" s="105"/>
    </row>
    <row r="26" spans="1:8" ht="13.9" x14ac:dyDescent="0.25">
      <c r="A26" s="158" t="s">
        <v>224</v>
      </c>
      <c r="B26" s="265"/>
      <c r="C26" s="189"/>
      <c r="D26" s="266"/>
      <c r="G26" s="105"/>
    </row>
    <row r="27" spans="1:8" ht="13.9" x14ac:dyDescent="0.25">
      <c r="A27" s="342" t="s">
        <v>254</v>
      </c>
      <c r="B27" s="267">
        <v>0</v>
      </c>
      <c r="C27" s="268">
        <f>SUM(B27)</f>
        <v>0</v>
      </c>
      <c r="D27" s="269">
        <v>-30159</v>
      </c>
      <c r="G27" s="105"/>
    </row>
    <row r="28" spans="1:8" ht="13.9" x14ac:dyDescent="0.25">
      <c r="A28" s="159" t="s">
        <v>225</v>
      </c>
      <c r="B28" s="265">
        <f>SUM(B27)</f>
        <v>0</v>
      </c>
      <c r="C28" s="189">
        <f>SUM(C27)</f>
        <v>0</v>
      </c>
      <c r="D28" s="266">
        <f>SUM(D27)</f>
        <v>-30159</v>
      </c>
      <c r="G28" s="105"/>
    </row>
    <row r="29" spans="1:8" ht="13.9" x14ac:dyDescent="0.25">
      <c r="A29" s="79" t="s">
        <v>9</v>
      </c>
      <c r="B29" s="113">
        <f>B25+B28</f>
        <v>13</v>
      </c>
      <c r="C29" s="25">
        <f>C25+C28</f>
        <v>7</v>
      </c>
      <c r="D29" s="116">
        <f>D25+D28</f>
        <v>-28832</v>
      </c>
      <c r="E29" s="4" t="s">
        <v>10</v>
      </c>
      <c r="G29" s="106" t="s">
        <v>14</v>
      </c>
    </row>
    <row r="30" spans="1:8" ht="13.9" x14ac:dyDescent="0.25">
      <c r="A30" s="86" t="s">
        <v>160</v>
      </c>
      <c r="B30" s="110">
        <f>B20+B29</f>
        <v>10637</v>
      </c>
      <c r="C30" s="111">
        <f>C20+C29</f>
        <v>9768</v>
      </c>
      <c r="D30" s="112">
        <f>D20+D29</f>
        <v>1955327</v>
      </c>
      <c r="E30" s="4" t="s">
        <v>10</v>
      </c>
      <c r="G30" s="106" t="s">
        <v>15</v>
      </c>
    </row>
    <row r="31" spans="1:8" ht="14.45" thickBot="1" x14ac:dyDescent="0.3">
      <c r="A31" s="162" t="s">
        <v>161</v>
      </c>
      <c r="B31" s="163">
        <f>B30-B13</f>
        <v>13</v>
      </c>
      <c r="C31" s="164">
        <f>C30-C13</f>
        <v>7</v>
      </c>
      <c r="D31" s="165">
        <f>D30-D13</f>
        <v>11327</v>
      </c>
      <c r="E31" s="4" t="s">
        <v>10</v>
      </c>
      <c r="G31" s="106" t="s">
        <v>16</v>
      </c>
    </row>
    <row r="32" spans="1:8" ht="13.9" x14ac:dyDescent="0.25">
      <c r="A32" s="372" t="s">
        <v>288</v>
      </c>
      <c r="E32" s="4" t="s">
        <v>11</v>
      </c>
    </row>
    <row r="33" spans="1:5" ht="13.9" x14ac:dyDescent="0.25">
      <c r="E33" s="152"/>
    </row>
    <row r="34" spans="1:5" ht="30.75" customHeight="1" x14ac:dyDescent="0.25">
      <c r="A34" s="376"/>
      <c r="B34" s="376"/>
      <c r="C34" s="376"/>
      <c r="D34" s="376"/>
    </row>
  </sheetData>
  <mergeCells count="6">
    <mergeCell ref="A34:D34"/>
    <mergeCell ref="A1:D1"/>
    <mergeCell ref="A2:D2"/>
    <mergeCell ref="A3:D3"/>
    <mergeCell ref="A4:D4"/>
    <mergeCell ref="B6:D6"/>
  </mergeCells>
  <printOptions horizontalCentered="1"/>
  <pageMargins left="0.7" right="0.7" top="0.63" bottom="0.63" header="0.3" footer="0.3"/>
  <pageSetup scale="77" fitToHeight="0" orientation="landscape" r:id="rId1"/>
  <headerFooter>
    <oddHeader>&amp;L&amp;"Arial,Bold"&amp;12B. Summary of Requirements</oddHeader>
    <oddFooter>&amp;C&amp;"Arial,Regular"Exhibit B - Summary of Requirements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9"/>
  <sheetViews>
    <sheetView view="pageBreakPreview" zoomScale="85" zoomScaleNormal="100" zoomScaleSheetLayoutView="85" workbookViewId="0">
      <selection activeCell="L41" sqref="L41"/>
    </sheetView>
  </sheetViews>
  <sheetFormatPr defaultColWidth="9.140625" defaultRowHeight="14.25" x14ac:dyDescent="0.2"/>
  <cols>
    <col min="1" max="1" width="37.140625" style="8" customWidth="1"/>
    <col min="2" max="2" width="10.140625" style="8" customWidth="1"/>
    <col min="3" max="3" width="9.28515625" style="8" customWidth="1"/>
    <col min="4" max="4" width="12.7109375" style="8" customWidth="1"/>
    <col min="5" max="5" width="8.28515625" style="8" customWidth="1"/>
    <col min="6" max="6" width="9.28515625" style="8" customWidth="1"/>
    <col min="7" max="7" width="12.7109375" style="8" customWidth="1"/>
    <col min="8" max="8" width="8.28515625" style="8" customWidth="1"/>
    <col min="9" max="9" width="8.85546875" style="8" customWidth="1"/>
    <col min="10" max="10" width="12.7109375" style="8" customWidth="1"/>
    <col min="11" max="12" width="9.7109375" style="8" customWidth="1"/>
    <col min="13" max="13" width="12.7109375" style="8" customWidth="1"/>
    <col min="14" max="14" width="14" style="4" bestFit="1" customWidth="1"/>
    <col min="15" max="16384" width="9.140625" style="8"/>
  </cols>
  <sheetData>
    <row r="1" spans="1:14" ht="17.45" x14ac:dyDescent="0.3">
      <c r="A1" s="377" t="s">
        <v>0</v>
      </c>
      <c r="B1" s="377"/>
      <c r="C1" s="377"/>
      <c r="D1" s="377"/>
      <c r="E1" s="377"/>
      <c r="F1" s="377"/>
      <c r="G1" s="377"/>
      <c r="H1" s="377"/>
      <c r="I1" s="377"/>
      <c r="J1" s="377"/>
      <c r="K1" s="377"/>
      <c r="L1" s="377"/>
      <c r="M1" s="377"/>
      <c r="N1" s="55" t="s">
        <v>10</v>
      </c>
    </row>
    <row r="2" spans="1:14" ht="15" x14ac:dyDescent="0.25">
      <c r="A2" s="378" t="s">
        <v>171</v>
      </c>
      <c r="B2" s="378"/>
      <c r="C2" s="378"/>
      <c r="D2" s="378"/>
      <c r="E2" s="378"/>
      <c r="F2" s="378"/>
      <c r="G2" s="378"/>
      <c r="H2" s="378"/>
      <c r="I2" s="378"/>
      <c r="J2" s="378"/>
      <c r="K2" s="378"/>
      <c r="L2" s="378"/>
      <c r="M2" s="378"/>
      <c r="N2" s="55" t="s">
        <v>10</v>
      </c>
    </row>
    <row r="3" spans="1:14" ht="13.9" x14ac:dyDescent="0.25">
      <c r="A3" s="389" t="s">
        <v>1</v>
      </c>
      <c r="B3" s="389"/>
      <c r="C3" s="389"/>
      <c r="D3" s="389"/>
      <c r="E3" s="389"/>
      <c r="F3" s="389"/>
      <c r="G3" s="389"/>
      <c r="H3" s="389"/>
      <c r="I3" s="389"/>
      <c r="J3" s="389"/>
      <c r="K3" s="389"/>
      <c r="L3" s="389"/>
      <c r="M3" s="389"/>
      <c r="N3" s="55" t="s">
        <v>10</v>
      </c>
    </row>
    <row r="4" spans="1:14" ht="13.9" x14ac:dyDescent="0.25">
      <c r="A4" s="390" t="s">
        <v>2</v>
      </c>
      <c r="B4" s="390"/>
      <c r="C4" s="390"/>
      <c r="D4" s="390"/>
      <c r="E4" s="390"/>
      <c r="F4" s="390"/>
      <c r="G4" s="390"/>
      <c r="H4" s="390"/>
      <c r="I4" s="390"/>
      <c r="J4" s="390"/>
      <c r="K4" s="390"/>
      <c r="L4" s="390"/>
      <c r="M4" s="390"/>
      <c r="N4" s="55" t="s">
        <v>10</v>
      </c>
    </row>
    <row r="5" spans="1:14" ht="13.9" x14ac:dyDescent="0.25">
      <c r="A5" s="390"/>
      <c r="B5" s="390"/>
      <c r="C5" s="390"/>
      <c r="D5" s="390"/>
      <c r="E5" s="390"/>
      <c r="F5" s="390"/>
      <c r="G5" s="390"/>
      <c r="H5" s="390"/>
      <c r="I5" s="390"/>
      <c r="J5" s="390"/>
      <c r="K5" s="390"/>
      <c r="L5" s="390"/>
      <c r="M5" s="390"/>
      <c r="N5" s="55" t="s">
        <v>10</v>
      </c>
    </row>
    <row r="6" spans="1:14" ht="14.45" thickBot="1" x14ac:dyDescent="0.3">
      <c r="A6" s="390"/>
      <c r="B6" s="390"/>
      <c r="C6" s="390"/>
      <c r="D6" s="390"/>
      <c r="E6" s="390"/>
      <c r="F6" s="390"/>
      <c r="G6" s="390"/>
      <c r="H6" s="390"/>
      <c r="I6" s="390"/>
      <c r="J6" s="390"/>
      <c r="K6" s="390"/>
      <c r="L6" s="390"/>
      <c r="M6" s="390"/>
      <c r="N6" s="55" t="s">
        <v>10</v>
      </c>
    </row>
    <row r="7" spans="1:14" ht="63.75" customHeight="1" x14ac:dyDescent="0.2">
      <c r="A7" s="384" t="s">
        <v>128</v>
      </c>
      <c r="B7" s="387" t="s">
        <v>168</v>
      </c>
      <c r="C7" s="387"/>
      <c r="D7" s="387"/>
      <c r="E7" s="387" t="s">
        <v>221</v>
      </c>
      <c r="F7" s="387"/>
      <c r="G7" s="387"/>
      <c r="H7" s="387" t="s">
        <v>162</v>
      </c>
      <c r="I7" s="387"/>
      <c r="J7" s="387"/>
      <c r="K7" s="387" t="s">
        <v>159</v>
      </c>
      <c r="L7" s="387"/>
      <c r="M7" s="388"/>
      <c r="N7" s="55" t="s">
        <v>10</v>
      </c>
    </row>
    <row r="8" spans="1:14" ht="28.5" x14ac:dyDescent="0.2">
      <c r="A8" s="385"/>
      <c r="B8" s="10" t="s">
        <v>3</v>
      </c>
      <c r="C8" s="173" t="s">
        <v>227</v>
      </c>
      <c r="D8" s="10" t="s">
        <v>4</v>
      </c>
      <c r="E8" s="10" t="s">
        <v>3</v>
      </c>
      <c r="F8" s="95" t="s">
        <v>144</v>
      </c>
      <c r="G8" s="10" t="s">
        <v>4</v>
      </c>
      <c r="H8" s="10" t="s">
        <v>3</v>
      </c>
      <c r="I8" s="10" t="s">
        <v>144</v>
      </c>
      <c r="J8" s="10" t="s">
        <v>4</v>
      </c>
      <c r="K8" s="10" t="s">
        <v>3</v>
      </c>
      <c r="L8" s="10" t="s">
        <v>144</v>
      </c>
      <c r="M8" s="11" t="s">
        <v>4</v>
      </c>
      <c r="N8" s="55" t="s">
        <v>10</v>
      </c>
    </row>
    <row r="9" spans="1:14" ht="13.9" x14ac:dyDescent="0.25">
      <c r="A9" s="178" t="s">
        <v>172</v>
      </c>
      <c r="B9" s="180">
        <v>8098</v>
      </c>
      <c r="C9" s="180">
        <v>7437</v>
      </c>
      <c r="D9" s="180">
        <v>1430923</v>
      </c>
      <c r="E9" s="180">
        <v>8093</v>
      </c>
      <c r="F9" s="180">
        <v>7432</v>
      </c>
      <c r="G9" s="180">
        <v>1464362</v>
      </c>
      <c r="H9" s="118">
        <v>0</v>
      </c>
      <c r="I9" s="118">
        <v>0</v>
      </c>
      <c r="J9" s="306">
        <v>30369</v>
      </c>
      <c r="K9" s="118">
        <f>E9+H9</f>
        <v>8093</v>
      </c>
      <c r="L9" s="118">
        <f t="shared" ref="L9:M15" si="0">F9+I9</f>
        <v>7432</v>
      </c>
      <c r="M9" s="119">
        <f t="shared" si="0"/>
        <v>1494731</v>
      </c>
      <c r="N9" s="55" t="s">
        <v>10</v>
      </c>
    </row>
    <row r="10" spans="1:14" ht="13.9" x14ac:dyDescent="0.25">
      <c r="A10" s="179" t="s">
        <v>173</v>
      </c>
      <c r="B10" s="157">
        <v>2478</v>
      </c>
      <c r="C10" s="157">
        <v>2276</v>
      </c>
      <c r="D10" s="157">
        <v>380121</v>
      </c>
      <c r="E10" s="157">
        <v>2478</v>
      </c>
      <c r="F10" s="324">
        <v>2276</v>
      </c>
      <c r="G10" s="157">
        <v>448000</v>
      </c>
      <c r="H10" s="24">
        <v>0</v>
      </c>
      <c r="I10" s="24">
        <v>0</v>
      </c>
      <c r="J10" s="242">
        <v>9293</v>
      </c>
      <c r="K10" s="24">
        <f t="shared" ref="K10:K11" si="1">E10+H10</f>
        <v>2478</v>
      </c>
      <c r="L10" s="24">
        <f t="shared" si="0"/>
        <v>2276</v>
      </c>
      <c r="M10" s="120">
        <f t="shared" si="0"/>
        <v>457293</v>
      </c>
      <c r="N10" s="55" t="s">
        <v>10</v>
      </c>
    </row>
    <row r="11" spans="1:14" s="234" customFormat="1" ht="13.9" x14ac:dyDescent="0.25">
      <c r="A11" s="241" t="s">
        <v>174</v>
      </c>
      <c r="B11" s="193">
        <v>53</v>
      </c>
      <c r="C11" s="193">
        <v>53</v>
      </c>
      <c r="D11" s="193">
        <v>19207</v>
      </c>
      <c r="E11" s="193">
        <v>53</v>
      </c>
      <c r="F11" s="193">
        <v>53</v>
      </c>
      <c r="G11" s="193">
        <v>31638</v>
      </c>
      <c r="H11" s="242">
        <v>0</v>
      </c>
      <c r="I11" s="242">
        <v>0</v>
      </c>
      <c r="J11" s="242">
        <v>497</v>
      </c>
      <c r="K11" s="242">
        <f t="shared" si="1"/>
        <v>53</v>
      </c>
      <c r="L11" s="242">
        <f t="shared" si="0"/>
        <v>53</v>
      </c>
      <c r="M11" s="243">
        <f t="shared" si="0"/>
        <v>32135</v>
      </c>
      <c r="N11" s="217" t="s">
        <v>10</v>
      </c>
    </row>
    <row r="12" spans="1:14" ht="13.9" x14ac:dyDescent="0.25">
      <c r="A12" s="12"/>
      <c r="B12" s="121"/>
      <c r="C12" s="121"/>
      <c r="D12" s="121"/>
      <c r="E12" s="121"/>
      <c r="F12" s="121"/>
      <c r="G12" s="121"/>
      <c r="H12" s="121"/>
      <c r="I12" s="121"/>
      <c r="J12" s="121"/>
      <c r="K12" s="121"/>
      <c r="L12" s="121"/>
      <c r="M12" s="122"/>
      <c r="N12" s="55"/>
    </row>
    <row r="13" spans="1:14" ht="13.9" x14ac:dyDescent="0.25">
      <c r="A13" s="13" t="s">
        <v>125</v>
      </c>
      <c r="B13" s="123">
        <f>SUM(B9:B12)</f>
        <v>10629</v>
      </c>
      <c r="C13" s="123">
        <f t="shared" ref="C13:M13" si="2">SUM(C9:C12)</f>
        <v>9766</v>
      </c>
      <c r="D13" s="123">
        <f t="shared" si="2"/>
        <v>1830251</v>
      </c>
      <c r="E13" s="123">
        <f t="shared" si="2"/>
        <v>10624</v>
      </c>
      <c r="F13" s="123">
        <f t="shared" si="2"/>
        <v>9761</v>
      </c>
      <c r="G13" s="123">
        <f t="shared" si="2"/>
        <v>1944000</v>
      </c>
      <c r="H13" s="123">
        <f t="shared" si="2"/>
        <v>0</v>
      </c>
      <c r="I13" s="123">
        <f t="shared" si="2"/>
        <v>0</v>
      </c>
      <c r="J13" s="123">
        <f t="shared" si="2"/>
        <v>40159</v>
      </c>
      <c r="K13" s="123">
        <f t="shared" si="2"/>
        <v>10624</v>
      </c>
      <c r="L13" s="123">
        <f t="shared" si="2"/>
        <v>9761</v>
      </c>
      <c r="M13" s="124">
        <f t="shared" si="2"/>
        <v>1984159</v>
      </c>
      <c r="N13" s="55" t="s">
        <v>10</v>
      </c>
    </row>
    <row r="14" spans="1:14" ht="13.9" x14ac:dyDescent="0.25">
      <c r="A14" s="94" t="s">
        <v>124</v>
      </c>
      <c r="B14" s="125"/>
      <c r="C14" s="125"/>
      <c r="D14" s="126">
        <v>0</v>
      </c>
      <c r="E14" s="125"/>
      <c r="F14" s="125"/>
      <c r="G14" s="126">
        <v>0</v>
      </c>
      <c r="H14" s="125"/>
      <c r="I14" s="125"/>
      <c r="J14" s="126">
        <v>0</v>
      </c>
      <c r="K14" s="125"/>
      <c r="L14" s="125"/>
      <c r="M14" s="127">
        <f t="shared" si="0"/>
        <v>0</v>
      </c>
      <c r="N14" s="55" t="s">
        <v>10</v>
      </c>
    </row>
    <row r="15" spans="1:14" ht="13.9" x14ac:dyDescent="0.25">
      <c r="A15" s="109" t="s">
        <v>145</v>
      </c>
      <c r="B15" s="25"/>
      <c r="C15" s="25"/>
      <c r="D15" s="128">
        <f>SUM(D13:D14)</f>
        <v>1830251</v>
      </c>
      <c r="E15" s="25"/>
      <c r="F15" s="25"/>
      <c r="G15" s="128">
        <f>SUM(G13:G14)</f>
        <v>1944000</v>
      </c>
      <c r="H15" s="25"/>
      <c r="I15" s="25"/>
      <c r="J15" s="128">
        <f>SUM(J13:J14)</f>
        <v>40159</v>
      </c>
      <c r="K15" s="25"/>
      <c r="L15" s="25"/>
      <c r="M15" s="129">
        <f t="shared" si="0"/>
        <v>1984159</v>
      </c>
      <c r="N15" s="55" t="s">
        <v>10</v>
      </c>
    </row>
    <row r="16" spans="1:14" ht="13.9" x14ac:dyDescent="0.25">
      <c r="A16" s="96" t="s">
        <v>19</v>
      </c>
      <c r="B16" s="130"/>
      <c r="C16" s="246">
        <v>1559</v>
      </c>
      <c r="D16" s="130"/>
      <c r="E16" s="130"/>
      <c r="F16" s="246">
        <v>1559</v>
      </c>
      <c r="G16" s="130"/>
      <c r="H16" s="130"/>
      <c r="I16" s="130">
        <v>0</v>
      </c>
      <c r="J16" s="130"/>
      <c r="K16" s="130"/>
      <c r="L16" s="246">
        <v>1559</v>
      </c>
      <c r="M16" s="131"/>
      <c r="N16" s="55" t="s">
        <v>10</v>
      </c>
    </row>
    <row r="17" spans="1:15" x14ac:dyDescent="0.2">
      <c r="A17" s="97" t="s">
        <v>126</v>
      </c>
      <c r="B17" s="24"/>
      <c r="C17" s="24">
        <f>C13+C16</f>
        <v>11325</v>
      </c>
      <c r="D17" s="24"/>
      <c r="E17" s="24"/>
      <c r="F17" s="24">
        <f>F13+F16</f>
        <v>11320</v>
      </c>
      <c r="G17" s="24"/>
      <c r="H17" s="24"/>
      <c r="I17" s="24">
        <f>I13+I16</f>
        <v>0</v>
      </c>
      <c r="J17" s="24"/>
      <c r="K17" s="24"/>
      <c r="L17" s="24">
        <f>L13+L16</f>
        <v>11320</v>
      </c>
      <c r="M17" s="120"/>
      <c r="N17" s="55" t="s">
        <v>10</v>
      </c>
    </row>
    <row r="18" spans="1:15" ht="13.9" x14ac:dyDescent="0.25">
      <c r="A18" s="15"/>
      <c r="B18" s="24"/>
      <c r="C18" s="24"/>
      <c r="D18" s="24"/>
      <c r="E18" s="24"/>
      <c r="F18" s="24"/>
      <c r="G18" s="24"/>
      <c r="H18" s="24"/>
      <c r="I18" s="24"/>
      <c r="J18" s="24"/>
      <c r="K18" s="24"/>
      <c r="L18" s="24"/>
      <c r="M18" s="120"/>
      <c r="N18" s="55" t="s">
        <v>10</v>
      </c>
    </row>
    <row r="19" spans="1:15" ht="13.9" x14ac:dyDescent="0.25">
      <c r="A19" s="179" t="s">
        <v>20</v>
      </c>
      <c r="B19" s="24"/>
      <c r="C19" s="24"/>
      <c r="D19" s="24"/>
      <c r="E19" s="24"/>
      <c r="F19" s="24"/>
      <c r="G19" s="24"/>
      <c r="H19" s="24"/>
      <c r="I19" s="24"/>
      <c r="J19" s="24"/>
      <c r="K19" s="24"/>
      <c r="L19" s="24"/>
      <c r="M19" s="120"/>
      <c r="N19" s="55" t="s">
        <v>10</v>
      </c>
    </row>
    <row r="20" spans="1:15" ht="13.9" x14ac:dyDescent="0.25">
      <c r="A20" s="16" t="s">
        <v>21</v>
      </c>
      <c r="B20" s="132"/>
      <c r="C20" s="132">
        <v>71</v>
      </c>
      <c r="D20" s="132"/>
      <c r="E20" s="132"/>
      <c r="F20" s="132">
        <v>71</v>
      </c>
      <c r="G20" s="132"/>
      <c r="H20" s="132"/>
      <c r="I20" s="132">
        <v>0</v>
      </c>
      <c r="J20" s="132"/>
      <c r="K20" s="132"/>
      <c r="L20" s="132">
        <f t="shared" ref="L20" si="3">F20+I20</f>
        <v>71</v>
      </c>
      <c r="M20" s="133"/>
      <c r="N20" s="55" t="s">
        <v>10</v>
      </c>
    </row>
    <row r="21" spans="1:15" ht="14.45" thickBot="1" x14ac:dyDescent="0.3">
      <c r="A21" s="98" t="s">
        <v>127</v>
      </c>
      <c r="B21" s="134"/>
      <c r="C21" s="134">
        <f>C17+C20</f>
        <v>11396</v>
      </c>
      <c r="D21" s="134"/>
      <c r="E21" s="134"/>
      <c r="F21" s="134">
        <f>F17+F20</f>
        <v>11391</v>
      </c>
      <c r="G21" s="134"/>
      <c r="H21" s="134"/>
      <c r="I21" s="134">
        <f>I17+I20</f>
        <v>0</v>
      </c>
      <c r="J21" s="134"/>
      <c r="K21" s="134"/>
      <c r="L21" s="134">
        <f>L17+L20</f>
        <v>11391</v>
      </c>
      <c r="M21" s="135"/>
      <c r="N21" s="55" t="s">
        <v>10</v>
      </c>
    </row>
    <row r="22" spans="1:15" ht="14.45" thickBot="1" x14ac:dyDescent="0.3">
      <c r="N22" s="55" t="s">
        <v>10</v>
      </c>
    </row>
    <row r="23" spans="1:15" ht="15" x14ac:dyDescent="0.2">
      <c r="A23" s="384" t="s">
        <v>128</v>
      </c>
      <c r="B23" s="386" t="s">
        <v>163</v>
      </c>
      <c r="C23" s="386"/>
      <c r="D23" s="386"/>
      <c r="E23" s="386" t="s">
        <v>164</v>
      </c>
      <c r="F23" s="386"/>
      <c r="G23" s="386"/>
      <c r="H23" s="387" t="s">
        <v>165</v>
      </c>
      <c r="I23" s="387"/>
      <c r="J23" s="388"/>
      <c r="N23" s="55" t="s">
        <v>10</v>
      </c>
    </row>
    <row r="24" spans="1:15" ht="28.5" x14ac:dyDescent="0.2">
      <c r="A24" s="385"/>
      <c r="B24" s="10" t="s">
        <v>3</v>
      </c>
      <c r="C24" s="10" t="s">
        <v>144</v>
      </c>
      <c r="D24" s="173" t="s">
        <v>4</v>
      </c>
      <c r="E24" s="10" t="s">
        <v>3</v>
      </c>
      <c r="F24" s="10" t="s">
        <v>144</v>
      </c>
      <c r="G24" s="10" t="s">
        <v>4</v>
      </c>
      <c r="H24" s="10" t="s">
        <v>3</v>
      </c>
      <c r="I24" s="10" t="s">
        <v>144</v>
      </c>
      <c r="J24" s="11" t="s">
        <v>4</v>
      </c>
      <c r="N24" s="55" t="s">
        <v>10</v>
      </c>
    </row>
    <row r="25" spans="1:15" ht="13.9" x14ac:dyDescent="0.25">
      <c r="A25" s="14" t="str">
        <f>A9</f>
        <v>Criminal Litigation</v>
      </c>
      <c r="B25" s="118">
        <v>12</v>
      </c>
      <c r="C25" s="118">
        <v>6</v>
      </c>
      <c r="D25" s="118">
        <v>1201</v>
      </c>
      <c r="E25" s="118">
        <v>0</v>
      </c>
      <c r="F25" s="118">
        <v>0</v>
      </c>
      <c r="G25" s="118">
        <v>-22806</v>
      </c>
      <c r="H25" s="118">
        <f t="shared" ref="H25:J27" si="4">K9+B25+E25</f>
        <v>8105</v>
      </c>
      <c r="I25" s="118">
        <f t="shared" si="4"/>
        <v>7438</v>
      </c>
      <c r="J25" s="119">
        <f t="shared" si="4"/>
        <v>1473126</v>
      </c>
      <c r="N25" s="55" t="s">
        <v>10</v>
      </c>
    </row>
    <row r="26" spans="1:15" ht="13.9" x14ac:dyDescent="0.25">
      <c r="A26" s="15" t="str">
        <f>A10</f>
        <v>Civil Litigation</v>
      </c>
      <c r="B26" s="24">
        <v>1</v>
      </c>
      <c r="C26" s="24">
        <v>1</v>
      </c>
      <c r="D26" s="24">
        <v>126</v>
      </c>
      <c r="E26" s="24">
        <v>0</v>
      </c>
      <c r="F26" s="24">
        <v>0</v>
      </c>
      <c r="G26" s="157">
        <v>-6979</v>
      </c>
      <c r="H26" s="24">
        <f t="shared" si="4"/>
        <v>2479</v>
      </c>
      <c r="I26" s="24">
        <f t="shared" si="4"/>
        <v>2277</v>
      </c>
      <c r="J26" s="120">
        <f t="shared" si="4"/>
        <v>450440</v>
      </c>
      <c r="L26" s="323"/>
      <c r="N26" s="55" t="s">
        <v>10</v>
      </c>
    </row>
    <row r="27" spans="1:15" ht="13.9" x14ac:dyDescent="0.25">
      <c r="A27" s="15" t="str">
        <f>A11</f>
        <v>Legal Education</v>
      </c>
      <c r="B27" s="24">
        <v>0</v>
      </c>
      <c r="C27" s="24">
        <v>0</v>
      </c>
      <c r="D27" s="24">
        <v>0</v>
      </c>
      <c r="E27" s="24">
        <v>0</v>
      </c>
      <c r="F27" s="24">
        <v>0</v>
      </c>
      <c r="G27" s="24">
        <v>-374</v>
      </c>
      <c r="H27" s="24">
        <f t="shared" si="4"/>
        <v>53</v>
      </c>
      <c r="I27" s="24">
        <f t="shared" si="4"/>
        <v>53</v>
      </c>
      <c r="J27" s="120">
        <f t="shared" si="4"/>
        <v>31761</v>
      </c>
      <c r="N27" s="55" t="s">
        <v>10</v>
      </c>
    </row>
    <row r="28" spans="1:15" ht="13.9" x14ac:dyDescent="0.25">
      <c r="A28" s="92"/>
      <c r="B28" s="136"/>
      <c r="C28" s="136"/>
      <c r="D28" s="136"/>
      <c r="E28" s="136"/>
      <c r="F28" s="136"/>
      <c r="G28" s="136"/>
      <c r="H28" s="136"/>
      <c r="I28" s="136"/>
      <c r="J28" s="137"/>
      <c r="N28" s="55" t="s">
        <v>10</v>
      </c>
    </row>
    <row r="29" spans="1:15" ht="13.9" x14ac:dyDescent="0.25">
      <c r="A29" s="13" t="s">
        <v>125</v>
      </c>
      <c r="B29" s="123">
        <f t="shared" ref="B29:J29" si="5">SUM(B25:B28)</f>
        <v>13</v>
      </c>
      <c r="C29" s="123">
        <f t="shared" si="5"/>
        <v>7</v>
      </c>
      <c r="D29" s="123">
        <f t="shared" si="5"/>
        <v>1327</v>
      </c>
      <c r="E29" s="123">
        <f t="shared" si="5"/>
        <v>0</v>
      </c>
      <c r="F29" s="123">
        <f t="shared" si="5"/>
        <v>0</v>
      </c>
      <c r="G29" s="123">
        <f t="shared" si="5"/>
        <v>-30159</v>
      </c>
      <c r="H29" s="123">
        <f t="shared" si="5"/>
        <v>10637</v>
      </c>
      <c r="I29" s="123">
        <f>SUM(I25:I28)</f>
        <v>9768</v>
      </c>
      <c r="J29" s="124">
        <f t="shared" si="5"/>
        <v>1955327</v>
      </c>
      <c r="N29" s="55" t="s">
        <v>10</v>
      </c>
    </row>
    <row r="30" spans="1:15" ht="13.9" x14ac:dyDescent="0.25">
      <c r="A30" s="94" t="s">
        <v>124</v>
      </c>
      <c r="B30" s="125"/>
      <c r="C30" s="125"/>
      <c r="D30" s="126">
        <v>0</v>
      </c>
      <c r="E30" s="125"/>
      <c r="F30" s="125"/>
      <c r="G30" s="126">
        <v>0</v>
      </c>
      <c r="H30" s="125"/>
      <c r="I30" s="125"/>
      <c r="J30" s="127">
        <f>M14+D30+G30</f>
        <v>0</v>
      </c>
      <c r="N30" s="55" t="s">
        <v>10</v>
      </c>
    </row>
    <row r="31" spans="1:15" ht="13.9" x14ac:dyDescent="0.25">
      <c r="A31" s="109" t="s">
        <v>145</v>
      </c>
      <c r="B31" s="25"/>
      <c r="C31" s="25"/>
      <c r="D31" s="128">
        <f>SUM(D29:D30)</f>
        <v>1327</v>
      </c>
      <c r="E31" s="25"/>
      <c r="F31" s="25"/>
      <c r="G31" s="128">
        <f>SUM(G29:G30)</f>
        <v>-30159</v>
      </c>
      <c r="H31" s="25"/>
      <c r="I31" s="25"/>
      <c r="J31" s="129">
        <f>M15+D31+G31</f>
        <v>1955327</v>
      </c>
      <c r="N31" s="55" t="s">
        <v>10</v>
      </c>
    </row>
    <row r="32" spans="1:15" ht="13.9" x14ac:dyDescent="0.25">
      <c r="A32" s="93" t="s">
        <v>19</v>
      </c>
      <c r="B32" s="130"/>
      <c r="C32" s="130">
        <v>0</v>
      </c>
      <c r="D32" s="130"/>
      <c r="E32" s="130"/>
      <c r="F32" s="130">
        <v>0</v>
      </c>
      <c r="G32" s="130"/>
      <c r="H32" s="130"/>
      <c r="I32" s="246">
        <v>1559</v>
      </c>
      <c r="J32" s="131"/>
      <c r="N32" s="55" t="s">
        <v>10</v>
      </c>
      <c r="O32" s="183"/>
    </row>
    <row r="33" spans="1:14" ht="13.9" x14ac:dyDescent="0.25">
      <c r="A33" s="15" t="s">
        <v>126</v>
      </c>
      <c r="B33" s="24"/>
      <c r="C33" s="24">
        <v>0</v>
      </c>
      <c r="D33" s="24"/>
      <c r="E33" s="24"/>
      <c r="F33" s="24">
        <f>F29+F32</f>
        <v>0</v>
      </c>
      <c r="G33" s="24"/>
      <c r="H33" s="24"/>
      <c r="I33" s="24">
        <f>I29+I32</f>
        <v>11327</v>
      </c>
      <c r="J33" s="120"/>
      <c r="N33" s="55" t="s">
        <v>10</v>
      </c>
    </row>
    <row r="34" spans="1:14" ht="13.9" x14ac:dyDescent="0.25">
      <c r="A34" s="15"/>
      <c r="B34" s="24"/>
      <c r="C34" s="24"/>
      <c r="D34" s="24"/>
      <c r="E34" s="24"/>
      <c r="F34" s="24"/>
      <c r="G34" s="24"/>
      <c r="H34" s="24"/>
      <c r="I34" s="24"/>
      <c r="J34" s="120"/>
      <c r="N34" s="55" t="s">
        <v>10</v>
      </c>
    </row>
    <row r="35" spans="1:14" ht="13.9" x14ac:dyDescent="0.25">
      <c r="A35" s="15" t="s">
        <v>20</v>
      </c>
      <c r="B35" s="24"/>
      <c r="C35" s="24"/>
      <c r="D35" s="24"/>
      <c r="E35" s="24"/>
      <c r="F35" s="24"/>
      <c r="G35" s="24"/>
      <c r="H35" s="24"/>
      <c r="I35" s="24"/>
      <c r="J35" s="120"/>
      <c r="N35" s="55" t="s">
        <v>10</v>
      </c>
    </row>
    <row r="36" spans="1:14" ht="13.9" x14ac:dyDescent="0.25">
      <c r="A36" s="16" t="s">
        <v>21</v>
      </c>
      <c r="B36" s="132"/>
      <c r="C36" s="132">
        <v>0</v>
      </c>
      <c r="D36" s="132"/>
      <c r="E36" s="132"/>
      <c r="F36" s="132">
        <v>0</v>
      </c>
      <c r="G36" s="132"/>
      <c r="H36" s="132"/>
      <c r="I36" s="132">
        <f>L20+C36+F36</f>
        <v>71</v>
      </c>
      <c r="J36" s="133"/>
      <c r="N36" s="55" t="s">
        <v>10</v>
      </c>
    </row>
    <row r="37" spans="1:14" ht="14.45" thickBot="1" x14ac:dyDescent="0.3">
      <c r="A37" s="17" t="s">
        <v>127</v>
      </c>
      <c r="B37" s="134"/>
      <c r="C37" s="134">
        <f>C33+C36</f>
        <v>0</v>
      </c>
      <c r="D37" s="134"/>
      <c r="E37" s="134"/>
      <c r="F37" s="134">
        <f>F33+F36</f>
        <v>0</v>
      </c>
      <c r="G37" s="134"/>
      <c r="H37" s="134"/>
      <c r="I37" s="134">
        <f>L21+C37+F37</f>
        <v>11391</v>
      </c>
      <c r="J37" s="135"/>
      <c r="N37" s="55" t="s">
        <v>10</v>
      </c>
    </row>
    <row r="39" spans="1:14" s="152" customFormat="1" ht="13.9" x14ac:dyDescent="0.25">
      <c r="N39" s="4"/>
    </row>
  </sheetData>
  <mergeCells count="15">
    <mergeCell ref="A23:A24"/>
    <mergeCell ref="B23:D23"/>
    <mergeCell ref="E23:G23"/>
    <mergeCell ref="H23:J23"/>
    <mergeCell ref="A1:M1"/>
    <mergeCell ref="A2:M2"/>
    <mergeCell ref="A3:M3"/>
    <mergeCell ref="A4:M4"/>
    <mergeCell ref="A7:A8"/>
    <mergeCell ref="B7:D7"/>
    <mergeCell ref="E7:G7"/>
    <mergeCell ref="H7:J7"/>
    <mergeCell ref="K7:M7"/>
    <mergeCell ref="A5:M5"/>
    <mergeCell ref="A6:M6"/>
  </mergeCells>
  <printOptions horizontalCentered="1"/>
  <pageMargins left="0" right="0" top="0.75" bottom="0.75" header="0.3" footer="0.3"/>
  <pageSetup scale="83" orientation="landscape" r:id="rId1"/>
  <headerFooter>
    <oddHeader>&amp;L&amp;"Arial,Bold"&amp;12B. Summary of Requirements</oddHeader>
    <oddFooter>&amp;C&amp;"Arial,Regular"Exhibit B - Summary of Requirements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8"/>
  <sheetViews>
    <sheetView view="pageBreakPreview" zoomScaleNormal="100" zoomScaleSheetLayoutView="100" workbookViewId="0">
      <selection activeCell="I14" sqref="I14"/>
    </sheetView>
  </sheetViews>
  <sheetFormatPr defaultColWidth="9.140625" defaultRowHeight="14.25" x14ac:dyDescent="0.2"/>
  <cols>
    <col min="1" max="1" width="36.140625" style="8" customWidth="1"/>
    <col min="2" max="2" width="14.28515625" style="8" customWidth="1"/>
    <col min="3" max="4" width="7.7109375" style="8" customWidth="1"/>
    <col min="5" max="5" width="8.7109375" style="8" customWidth="1"/>
    <col min="6" max="6" width="9.28515625" style="8" customWidth="1"/>
    <col min="7" max="8" width="7.7109375" style="8" customWidth="1"/>
    <col min="9" max="9" width="8.7109375" style="8" customWidth="1"/>
    <col min="10" max="10" width="9.28515625" style="8" customWidth="1"/>
    <col min="11" max="12" width="7.7109375" style="8" customWidth="1"/>
    <col min="13" max="13" width="8.7109375" style="8" customWidth="1"/>
    <col min="14" max="14" width="9.28515625" style="8" customWidth="1"/>
    <col min="15" max="16" width="7.7109375" style="8" customWidth="1"/>
    <col min="17" max="18" width="9.28515625" style="8" customWidth="1"/>
    <col min="19" max="19" width="14" style="4" bestFit="1" customWidth="1"/>
    <col min="20" max="20" width="4.5703125" style="8" customWidth="1"/>
    <col min="21" max="22" width="8.28515625" style="8" customWidth="1"/>
    <col min="23" max="23" width="12.7109375" style="8" customWidth="1"/>
    <col min="24" max="25" width="8.28515625" style="8" customWidth="1"/>
    <col min="26" max="26" width="12.7109375" style="8" customWidth="1"/>
    <col min="27" max="16384" width="9.140625" style="8"/>
  </cols>
  <sheetData>
    <row r="1" spans="1:26" ht="17.45" x14ac:dyDescent="0.3">
      <c r="A1" s="377" t="s">
        <v>170</v>
      </c>
      <c r="B1" s="377"/>
      <c r="C1" s="377"/>
      <c r="D1" s="377"/>
      <c r="E1" s="377"/>
      <c r="F1" s="377"/>
      <c r="G1" s="377"/>
      <c r="H1" s="377"/>
      <c r="I1" s="377"/>
      <c r="J1" s="377"/>
      <c r="K1" s="377"/>
      <c r="L1" s="377"/>
      <c r="M1" s="377"/>
      <c r="N1" s="377"/>
      <c r="O1" s="377"/>
      <c r="P1" s="377"/>
      <c r="Q1" s="377"/>
      <c r="R1" s="377"/>
      <c r="S1" s="18" t="s">
        <v>10</v>
      </c>
      <c r="T1" s="5"/>
      <c r="U1" s="5"/>
      <c r="V1" s="5"/>
      <c r="W1" s="5"/>
      <c r="X1" s="5"/>
      <c r="Y1" s="5"/>
      <c r="Z1" s="5"/>
    </row>
    <row r="2" spans="1:26" ht="17.45" x14ac:dyDescent="0.3">
      <c r="A2" s="378" t="s">
        <v>171</v>
      </c>
      <c r="B2" s="378"/>
      <c r="C2" s="378"/>
      <c r="D2" s="378"/>
      <c r="E2" s="378"/>
      <c r="F2" s="378"/>
      <c r="G2" s="378"/>
      <c r="H2" s="378"/>
      <c r="I2" s="378"/>
      <c r="J2" s="378"/>
      <c r="K2" s="378"/>
      <c r="L2" s="378"/>
      <c r="M2" s="378"/>
      <c r="N2" s="378"/>
      <c r="O2" s="378"/>
      <c r="P2" s="378"/>
      <c r="Q2" s="378"/>
      <c r="R2" s="378"/>
      <c r="S2" s="18" t="s">
        <v>10</v>
      </c>
      <c r="T2" s="6"/>
      <c r="U2" s="6"/>
      <c r="V2" s="6"/>
      <c r="W2" s="6"/>
      <c r="X2" s="6"/>
      <c r="Y2" s="6"/>
      <c r="Z2" s="6"/>
    </row>
    <row r="3" spans="1:26" ht="17.45" x14ac:dyDescent="0.3">
      <c r="A3" s="397" t="s">
        <v>1</v>
      </c>
      <c r="B3" s="397"/>
      <c r="C3" s="397"/>
      <c r="D3" s="397"/>
      <c r="E3" s="397"/>
      <c r="F3" s="397"/>
      <c r="G3" s="397"/>
      <c r="H3" s="397"/>
      <c r="I3" s="397"/>
      <c r="J3" s="397"/>
      <c r="K3" s="397"/>
      <c r="L3" s="397"/>
      <c r="M3" s="397"/>
      <c r="N3" s="397"/>
      <c r="O3" s="397"/>
      <c r="P3" s="397"/>
      <c r="Q3" s="397"/>
      <c r="R3" s="397"/>
      <c r="S3" s="18" t="s">
        <v>10</v>
      </c>
      <c r="T3" s="9"/>
      <c r="U3" s="9"/>
      <c r="V3" s="9"/>
      <c r="W3" s="9"/>
      <c r="X3" s="9"/>
      <c r="Y3" s="9"/>
      <c r="Z3" s="9"/>
    </row>
    <row r="4" spans="1:26" ht="17.45" x14ac:dyDescent="0.3">
      <c r="A4" s="390" t="s">
        <v>2</v>
      </c>
      <c r="B4" s="390"/>
      <c r="C4" s="390"/>
      <c r="D4" s="390"/>
      <c r="E4" s="390"/>
      <c r="F4" s="390"/>
      <c r="G4" s="390"/>
      <c r="H4" s="390"/>
      <c r="I4" s="390"/>
      <c r="J4" s="390"/>
      <c r="K4" s="390"/>
      <c r="L4" s="390"/>
      <c r="M4" s="390"/>
      <c r="N4" s="390"/>
      <c r="O4" s="390"/>
      <c r="P4" s="390"/>
      <c r="Q4" s="390"/>
      <c r="R4" s="390"/>
      <c r="S4" s="18" t="s">
        <v>10</v>
      </c>
      <c r="T4" s="7"/>
      <c r="U4" s="7"/>
      <c r="V4" s="7"/>
      <c r="W4" s="7"/>
      <c r="X4" s="7"/>
      <c r="Y4" s="7"/>
      <c r="Z4" s="7"/>
    </row>
    <row r="5" spans="1:26" ht="18" thickBot="1" x14ac:dyDescent="0.35">
      <c r="A5" s="395"/>
      <c r="B5" s="395"/>
      <c r="C5" s="395"/>
      <c r="D5" s="395"/>
      <c r="E5" s="395"/>
      <c r="F5" s="395"/>
      <c r="G5" s="395"/>
      <c r="H5" s="395"/>
      <c r="I5" s="395"/>
      <c r="J5" s="395"/>
      <c r="K5" s="396"/>
      <c r="L5" s="396"/>
      <c r="M5" s="396"/>
      <c r="N5" s="396"/>
      <c r="O5" s="396"/>
      <c r="P5" s="396"/>
      <c r="Q5" s="396"/>
      <c r="R5" s="396"/>
      <c r="S5" s="18" t="s">
        <v>10</v>
      </c>
      <c r="T5" s="7"/>
      <c r="U5" s="7"/>
      <c r="V5" s="7"/>
      <c r="W5" s="7"/>
      <c r="X5" s="7"/>
      <c r="Y5" s="7"/>
      <c r="Z5" s="7"/>
    </row>
    <row r="6" spans="1:26" s="20" customFormat="1" ht="33.75" customHeight="1" x14ac:dyDescent="0.25">
      <c r="A6" s="384" t="s">
        <v>23</v>
      </c>
      <c r="B6" s="391" t="s">
        <v>229</v>
      </c>
      <c r="C6" s="387" t="s">
        <v>172</v>
      </c>
      <c r="D6" s="387"/>
      <c r="E6" s="387"/>
      <c r="F6" s="387"/>
      <c r="G6" s="387" t="s">
        <v>173</v>
      </c>
      <c r="H6" s="387"/>
      <c r="I6" s="387"/>
      <c r="J6" s="387"/>
      <c r="K6" s="394" t="s">
        <v>174</v>
      </c>
      <c r="L6" s="387"/>
      <c r="M6" s="387"/>
      <c r="N6" s="398"/>
      <c r="O6" s="393" t="s">
        <v>24</v>
      </c>
      <c r="P6" s="387"/>
      <c r="Q6" s="387"/>
      <c r="R6" s="388"/>
      <c r="S6" s="18" t="s">
        <v>10</v>
      </c>
    </row>
    <row r="7" spans="1:26" s="20" customFormat="1" ht="28.5" x14ac:dyDescent="0.25">
      <c r="A7" s="385"/>
      <c r="B7" s="392"/>
      <c r="C7" s="19" t="s">
        <v>3</v>
      </c>
      <c r="D7" s="19" t="s">
        <v>27</v>
      </c>
      <c r="E7" s="19" t="s">
        <v>144</v>
      </c>
      <c r="F7" s="19" t="s">
        <v>4</v>
      </c>
      <c r="G7" s="19" t="s">
        <v>3</v>
      </c>
      <c r="H7" s="19" t="s">
        <v>27</v>
      </c>
      <c r="I7" s="19" t="s">
        <v>144</v>
      </c>
      <c r="J7" s="19" t="s">
        <v>4</v>
      </c>
      <c r="K7" s="315" t="s">
        <v>3</v>
      </c>
      <c r="L7" s="19" t="s">
        <v>27</v>
      </c>
      <c r="M7" s="19" t="s">
        <v>144</v>
      </c>
      <c r="N7" s="318" t="s">
        <v>4</v>
      </c>
      <c r="O7" s="320" t="s">
        <v>3</v>
      </c>
      <c r="P7" s="19" t="s">
        <v>27</v>
      </c>
      <c r="Q7" s="19" t="s">
        <v>144</v>
      </c>
      <c r="R7" s="23" t="s">
        <v>4</v>
      </c>
      <c r="S7" s="18" t="s">
        <v>10</v>
      </c>
    </row>
    <row r="8" spans="1:26" s="232" customFormat="1" ht="17.45" x14ac:dyDescent="0.3">
      <c r="A8" s="273" t="s">
        <v>223</v>
      </c>
      <c r="B8" s="251" t="s">
        <v>266</v>
      </c>
      <c r="C8" s="288" t="s">
        <v>264</v>
      </c>
      <c r="D8" s="288" t="s">
        <v>267</v>
      </c>
      <c r="E8" s="288" t="s">
        <v>265</v>
      </c>
      <c r="F8" s="288" t="s">
        <v>226</v>
      </c>
      <c r="G8" s="288">
        <v>0</v>
      </c>
      <c r="H8" s="288">
        <v>0</v>
      </c>
      <c r="I8" s="288">
        <v>0</v>
      </c>
      <c r="J8" s="288" t="s">
        <v>256</v>
      </c>
      <c r="K8" s="316">
        <v>0</v>
      </c>
      <c r="L8" s="272">
        <v>0</v>
      </c>
      <c r="M8" s="272">
        <v>0</v>
      </c>
      <c r="N8" s="319">
        <v>0</v>
      </c>
      <c r="O8" s="322" t="s">
        <v>264</v>
      </c>
      <c r="P8" s="287" t="s">
        <v>267</v>
      </c>
      <c r="Q8" s="287" t="s">
        <v>265</v>
      </c>
      <c r="R8" s="289" t="s">
        <v>226</v>
      </c>
      <c r="S8" s="231" t="s">
        <v>10</v>
      </c>
    </row>
    <row r="9" spans="1:26" s="232" customFormat="1" ht="33.75" customHeight="1" x14ac:dyDescent="0.3">
      <c r="A9" s="274" t="s">
        <v>222</v>
      </c>
      <c r="B9" s="251" t="s">
        <v>278</v>
      </c>
      <c r="C9" s="272">
        <v>12</v>
      </c>
      <c r="D9" s="272">
        <v>7</v>
      </c>
      <c r="E9" s="272">
        <v>6</v>
      </c>
      <c r="F9" s="272">
        <v>1201</v>
      </c>
      <c r="G9" s="272">
        <v>1</v>
      </c>
      <c r="H9" s="272">
        <v>1</v>
      </c>
      <c r="I9" s="272">
        <v>1</v>
      </c>
      <c r="J9" s="272">
        <v>126</v>
      </c>
      <c r="K9" s="316">
        <v>0</v>
      </c>
      <c r="L9" s="272">
        <v>0</v>
      </c>
      <c r="M9" s="272">
        <v>0</v>
      </c>
      <c r="N9" s="319">
        <v>0</v>
      </c>
      <c r="O9" s="321">
        <f t="shared" ref="O9" si="0">C9+G9</f>
        <v>13</v>
      </c>
      <c r="P9" s="229">
        <f t="shared" ref="P9" si="1">D9+H9</f>
        <v>8</v>
      </c>
      <c r="Q9" s="229">
        <f t="shared" ref="Q9" si="2">E9+I9</f>
        <v>7</v>
      </c>
      <c r="R9" s="230">
        <f t="shared" ref="R9" si="3">F9+J9</f>
        <v>1327</v>
      </c>
      <c r="S9" s="231" t="s">
        <v>10</v>
      </c>
    </row>
    <row r="10" spans="1:26" s="20" customFormat="1" ht="18" thickBot="1" x14ac:dyDescent="0.35">
      <c r="A10" s="21" t="s">
        <v>26</v>
      </c>
      <c r="B10" s="22"/>
      <c r="C10" s="28">
        <f>SUM(C9)</f>
        <v>12</v>
      </c>
      <c r="D10" s="28">
        <f>SUM(D9)</f>
        <v>7</v>
      </c>
      <c r="E10" s="28">
        <f>SUM(E9)</f>
        <v>6</v>
      </c>
      <c r="F10" s="28">
        <f>SUM(F9)</f>
        <v>1201</v>
      </c>
      <c r="G10" s="28">
        <f>G9</f>
        <v>1</v>
      </c>
      <c r="H10" s="28">
        <f t="shared" ref="H10:J10" si="4">H9</f>
        <v>1</v>
      </c>
      <c r="I10" s="28">
        <f t="shared" si="4"/>
        <v>1</v>
      </c>
      <c r="J10" s="28">
        <f t="shared" si="4"/>
        <v>126</v>
      </c>
      <c r="K10" s="222">
        <f>K9</f>
        <v>0</v>
      </c>
      <c r="L10" s="222">
        <f t="shared" ref="L10:N10" si="5">L9</f>
        <v>0</v>
      </c>
      <c r="M10" s="222">
        <f t="shared" si="5"/>
        <v>0</v>
      </c>
      <c r="N10" s="222">
        <f t="shared" si="5"/>
        <v>0</v>
      </c>
      <c r="O10" s="282">
        <f>O9</f>
        <v>13</v>
      </c>
      <c r="P10" s="222">
        <f t="shared" ref="P10:R10" si="6">P9</f>
        <v>8</v>
      </c>
      <c r="Q10" s="347">
        <f t="shared" si="6"/>
        <v>7</v>
      </c>
      <c r="R10" s="222">
        <f t="shared" si="6"/>
        <v>1327</v>
      </c>
      <c r="S10" s="18" t="s">
        <v>10</v>
      </c>
    </row>
    <row r="11" spans="1:26" s="20" customFormat="1" ht="17.45" x14ac:dyDescent="0.3">
      <c r="S11" s="18" t="s">
        <v>10</v>
      </c>
    </row>
    <row r="12" spans="1:26" ht="14.45" thickBot="1" x14ac:dyDescent="0.3">
      <c r="S12" s="4" t="s">
        <v>11</v>
      </c>
    </row>
    <row r="13" spans="1:26" s="20" customFormat="1" ht="33.75" customHeight="1" x14ac:dyDescent="0.25">
      <c r="A13" s="384" t="s">
        <v>25</v>
      </c>
      <c r="B13" s="391" t="s">
        <v>229</v>
      </c>
      <c r="C13" s="387" t="s">
        <v>172</v>
      </c>
      <c r="D13" s="387"/>
      <c r="E13" s="387"/>
      <c r="F13" s="387"/>
      <c r="G13" s="387" t="s">
        <v>173</v>
      </c>
      <c r="H13" s="387"/>
      <c r="I13" s="387"/>
      <c r="J13" s="387"/>
      <c r="K13" s="394" t="s">
        <v>174</v>
      </c>
      <c r="L13" s="387"/>
      <c r="M13" s="387"/>
      <c r="N13" s="388"/>
      <c r="O13" s="393" t="s">
        <v>280</v>
      </c>
      <c r="P13" s="387"/>
      <c r="Q13" s="387"/>
      <c r="R13" s="388"/>
      <c r="S13" s="18" t="s">
        <v>10</v>
      </c>
    </row>
    <row r="14" spans="1:26" s="20" customFormat="1" ht="28.5" x14ac:dyDescent="0.25">
      <c r="A14" s="385"/>
      <c r="B14" s="392"/>
      <c r="C14" s="19" t="s">
        <v>3</v>
      </c>
      <c r="D14" s="19" t="s">
        <v>27</v>
      </c>
      <c r="E14" s="19" t="s">
        <v>144</v>
      </c>
      <c r="F14" s="19" t="s">
        <v>4</v>
      </c>
      <c r="G14" s="19" t="s">
        <v>3</v>
      </c>
      <c r="H14" s="19" t="s">
        <v>27</v>
      </c>
      <c r="I14" s="19" t="s">
        <v>144</v>
      </c>
      <c r="J14" s="19" t="s">
        <v>4</v>
      </c>
      <c r="K14" s="315" t="s">
        <v>3</v>
      </c>
      <c r="L14" s="19" t="s">
        <v>27</v>
      </c>
      <c r="M14" s="19" t="s">
        <v>144</v>
      </c>
      <c r="N14" s="23" t="s">
        <v>4</v>
      </c>
      <c r="O14" s="320" t="s">
        <v>3</v>
      </c>
      <c r="P14" s="19" t="s">
        <v>27</v>
      </c>
      <c r="Q14" s="19" t="s">
        <v>144</v>
      </c>
      <c r="R14" s="23" t="s">
        <v>4</v>
      </c>
      <c r="S14" s="18" t="s">
        <v>10</v>
      </c>
    </row>
    <row r="15" spans="1:26" s="232" customFormat="1" ht="27.6" x14ac:dyDescent="0.3">
      <c r="A15" s="343" t="s">
        <v>255</v>
      </c>
      <c r="B15" s="251" t="s">
        <v>279</v>
      </c>
      <c r="C15" s="229">
        <v>0</v>
      </c>
      <c r="D15" s="229">
        <v>0</v>
      </c>
      <c r="E15" s="229">
        <v>0</v>
      </c>
      <c r="F15" s="229">
        <v>-22806</v>
      </c>
      <c r="G15" s="229">
        <v>0</v>
      </c>
      <c r="H15" s="229">
        <v>0</v>
      </c>
      <c r="I15" s="229">
        <v>0</v>
      </c>
      <c r="J15" s="229">
        <v>-6979</v>
      </c>
      <c r="K15" s="317">
        <v>0</v>
      </c>
      <c r="L15" s="229">
        <v>0</v>
      </c>
      <c r="M15" s="229">
        <v>0</v>
      </c>
      <c r="N15" s="230">
        <v>-374</v>
      </c>
      <c r="O15" s="321">
        <f>C15+G15</f>
        <v>0</v>
      </c>
      <c r="P15" s="229">
        <f>D15+H15</f>
        <v>0</v>
      </c>
      <c r="Q15" s="229">
        <f>E15+I15</f>
        <v>0</v>
      </c>
      <c r="R15" s="230">
        <f>F15+J15+N15</f>
        <v>-30159</v>
      </c>
      <c r="S15" s="231" t="s">
        <v>10</v>
      </c>
    </row>
    <row r="16" spans="1:26" s="20" customFormat="1" ht="18" thickBot="1" x14ac:dyDescent="0.35">
      <c r="A16" s="21" t="s">
        <v>230</v>
      </c>
      <c r="B16" s="22"/>
      <c r="C16" s="28">
        <f t="shared" ref="C16:R16" si="7">SUM(C15:C15)</f>
        <v>0</v>
      </c>
      <c r="D16" s="28">
        <f t="shared" si="7"/>
        <v>0</v>
      </c>
      <c r="E16" s="28">
        <f t="shared" si="7"/>
        <v>0</v>
      </c>
      <c r="F16" s="28">
        <f t="shared" si="7"/>
        <v>-22806</v>
      </c>
      <c r="G16" s="28">
        <f t="shared" si="7"/>
        <v>0</v>
      </c>
      <c r="H16" s="28">
        <f t="shared" si="7"/>
        <v>0</v>
      </c>
      <c r="I16" s="28">
        <f t="shared" si="7"/>
        <v>0</v>
      </c>
      <c r="J16" s="28">
        <f t="shared" si="7"/>
        <v>-6979</v>
      </c>
      <c r="K16" s="222">
        <f t="shared" ref="K16:N16" si="8">SUM(K15:K15)</f>
        <v>0</v>
      </c>
      <c r="L16" s="28">
        <f t="shared" si="8"/>
        <v>0</v>
      </c>
      <c r="M16" s="28">
        <f t="shared" si="8"/>
        <v>0</v>
      </c>
      <c r="N16" s="140">
        <f t="shared" si="8"/>
        <v>-374</v>
      </c>
      <c r="O16" s="282">
        <f t="shared" si="7"/>
        <v>0</v>
      </c>
      <c r="P16" s="28">
        <f t="shared" si="7"/>
        <v>0</v>
      </c>
      <c r="Q16" s="28">
        <f t="shared" si="7"/>
        <v>0</v>
      </c>
      <c r="R16" s="140">
        <f t="shared" si="7"/>
        <v>-30159</v>
      </c>
      <c r="S16" s="18" t="s">
        <v>10</v>
      </c>
    </row>
    <row r="17" spans="6:19" s="20" customFormat="1" ht="17.45" x14ac:dyDescent="0.3">
      <c r="S17" s="18"/>
    </row>
    <row r="18" spans="6:19" s="69" customFormat="1" ht="13.9" x14ac:dyDescent="0.25">
      <c r="F18" s="275"/>
      <c r="S18" s="276"/>
    </row>
  </sheetData>
  <mergeCells count="17">
    <mergeCell ref="A5:R5"/>
    <mergeCell ref="O6:R6"/>
    <mergeCell ref="A1:R1"/>
    <mergeCell ref="A2:R2"/>
    <mergeCell ref="A3:R3"/>
    <mergeCell ref="B6:B7"/>
    <mergeCell ref="G6:J6"/>
    <mergeCell ref="A6:A7"/>
    <mergeCell ref="C6:F6"/>
    <mergeCell ref="A4:R4"/>
    <mergeCell ref="K6:N6"/>
    <mergeCell ref="A13:A14"/>
    <mergeCell ref="B13:B14"/>
    <mergeCell ref="C13:F13"/>
    <mergeCell ref="G13:J13"/>
    <mergeCell ref="O13:R13"/>
    <mergeCell ref="K13:N13"/>
  </mergeCells>
  <printOptions horizontalCentered="1"/>
  <pageMargins left="0.2" right="0.2" top="0.66" bottom="0.65" header="0.3" footer="0.3"/>
  <pageSetup scale="73" fitToHeight="0" orientation="landscape" r:id="rId1"/>
  <headerFooter>
    <oddHeader xml:space="preserve">&amp;L&amp;"Arial,Bold"&amp;12C. Program Changes by Decision Unit
</oddHeader>
    <oddFooter>&amp;C&amp;"Arial,Regular"Exhibit C - Program Changes by Decision Unit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view="pageBreakPreview" zoomScale="85" zoomScaleNormal="100" zoomScaleSheetLayoutView="85" workbookViewId="0">
      <selection activeCell="I18" sqref="I18"/>
    </sheetView>
  </sheetViews>
  <sheetFormatPr defaultColWidth="9.140625" defaultRowHeight="14.25" x14ac:dyDescent="0.2"/>
  <cols>
    <col min="1" max="1" width="7.42578125" style="152" bestFit="1" customWidth="1"/>
    <col min="2" max="2" width="59.42578125" style="152" customWidth="1"/>
    <col min="3" max="3" width="8.7109375" style="152" customWidth="1"/>
    <col min="4" max="4" width="11.7109375" style="152" customWidth="1"/>
    <col min="5" max="5" width="8.7109375" style="152" customWidth="1"/>
    <col min="6" max="6" width="11.7109375" style="152" customWidth="1"/>
    <col min="7" max="7" width="8.5703125" style="152" customWidth="1"/>
    <col min="8" max="8" width="11.7109375" style="152" customWidth="1"/>
    <col min="9" max="9" width="8.7109375" style="152" customWidth="1"/>
    <col min="10" max="10" width="11.7109375" style="152" customWidth="1"/>
    <col min="11" max="11" width="8.7109375" style="152" customWidth="1"/>
    <col min="12" max="12" width="11.7109375" style="152" customWidth="1"/>
    <col min="13" max="13" width="8.7109375" style="152" customWidth="1"/>
    <col min="14" max="14" width="11.7109375" style="152" customWidth="1"/>
    <col min="15" max="15" width="14" style="4" bestFit="1" customWidth="1"/>
    <col min="16" max="16" width="4.5703125" style="152" customWidth="1"/>
    <col min="17" max="18" width="8.28515625" style="152" customWidth="1"/>
    <col min="19" max="19" width="12.7109375" style="152" customWidth="1"/>
    <col min="20" max="21" width="8.28515625" style="152" customWidth="1"/>
    <col min="22" max="22" width="12.7109375" style="152" customWidth="1"/>
    <col min="23" max="16384" width="9.140625" style="152"/>
  </cols>
  <sheetData>
    <row r="1" spans="1:22" ht="17.45" x14ac:dyDescent="0.3">
      <c r="A1" s="377" t="s">
        <v>28</v>
      </c>
      <c r="B1" s="377"/>
      <c r="C1" s="377"/>
      <c r="D1" s="377"/>
      <c r="E1" s="377"/>
      <c r="F1" s="377"/>
      <c r="G1" s="377"/>
      <c r="H1" s="377"/>
      <c r="I1" s="377"/>
      <c r="J1" s="377"/>
      <c r="K1" s="377"/>
      <c r="L1" s="377"/>
      <c r="M1" s="377"/>
      <c r="N1" s="377"/>
      <c r="O1" s="55" t="s">
        <v>10</v>
      </c>
      <c r="P1" s="5"/>
      <c r="Q1" s="5"/>
      <c r="R1" s="5"/>
      <c r="S1" s="5"/>
      <c r="T1" s="5"/>
      <c r="U1" s="5"/>
      <c r="V1" s="5"/>
    </row>
    <row r="2" spans="1:22" ht="15" x14ac:dyDescent="0.25">
      <c r="A2" s="378" t="s">
        <v>171</v>
      </c>
      <c r="B2" s="378"/>
      <c r="C2" s="378"/>
      <c r="D2" s="378"/>
      <c r="E2" s="378"/>
      <c r="F2" s="378"/>
      <c r="G2" s="378"/>
      <c r="H2" s="378"/>
      <c r="I2" s="378"/>
      <c r="J2" s="378"/>
      <c r="K2" s="378"/>
      <c r="L2" s="378"/>
      <c r="M2" s="378"/>
      <c r="N2" s="378"/>
      <c r="O2" s="55" t="s">
        <v>10</v>
      </c>
      <c r="P2" s="6"/>
      <c r="Q2" s="6"/>
      <c r="R2" s="6"/>
      <c r="S2" s="6"/>
      <c r="T2" s="6"/>
      <c r="U2" s="6"/>
      <c r="V2" s="6"/>
    </row>
    <row r="3" spans="1:22" ht="13.9" x14ac:dyDescent="0.25">
      <c r="A3" s="379" t="s">
        <v>1</v>
      </c>
      <c r="B3" s="379"/>
      <c r="C3" s="379"/>
      <c r="D3" s="379"/>
      <c r="E3" s="379"/>
      <c r="F3" s="379"/>
      <c r="G3" s="379"/>
      <c r="H3" s="379"/>
      <c r="I3" s="379"/>
      <c r="J3" s="379"/>
      <c r="K3" s="379"/>
      <c r="L3" s="379"/>
      <c r="M3" s="379"/>
      <c r="N3" s="379"/>
      <c r="O3" s="55" t="s">
        <v>10</v>
      </c>
      <c r="P3" s="168"/>
      <c r="Q3" s="168"/>
      <c r="R3" s="168"/>
      <c r="S3" s="168"/>
      <c r="T3" s="168"/>
      <c r="U3" s="168"/>
      <c r="V3" s="168"/>
    </row>
    <row r="4" spans="1:22" ht="13.9" x14ac:dyDescent="0.25">
      <c r="A4" s="404" t="s">
        <v>2</v>
      </c>
      <c r="B4" s="404"/>
      <c r="C4" s="404"/>
      <c r="D4" s="404"/>
      <c r="E4" s="404"/>
      <c r="F4" s="404"/>
      <c r="G4" s="404"/>
      <c r="H4" s="404"/>
      <c r="I4" s="404"/>
      <c r="J4" s="404"/>
      <c r="K4" s="404"/>
      <c r="L4" s="404"/>
      <c r="M4" s="404"/>
      <c r="N4" s="404"/>
      <c r="O4" s="55" t="s">
        <v>10</v>
      </c>
      <c r="P4" s="167"/>
      <c r="Q4" s="167"/>
      <c r="R4" s="167"/>
      <c r="S4" s="167"/>
      <c r="T4" s="167"/>
      <c r="U4" s="167"/>
      <c r="V4" s="167"/>
    </row>
    <row r="5" spans="1:22" ht="13.9" x14ac:dyDescent="0.25">
      <c r="A5" s="379"/>
      <c r="B5" s="379"/>
      <c r="C5" s="379"/>
      <c r="D5" s="379"/>
      <c r="E5" s="379"/>
      <c r="F5" s="379"/>
      <c r="G5" s="379"/>
      <c r="H5" s="379"/>
      <c r="I5" s="379"/>
      <c r="J5" s="379"/>
      <c r="K5" s="379"/>
      <c r="L5" s="379"/>
      <c r="M5" s="379"/>
      <c r="N5" s="379"/>
      <c r="O5" s="55" t="s">
        <v>10</v>
      </c>
      <c r="P5" s="167"/>
      <c r="Q5" s="167"/>
      <c r="R5" s="167"/>
      <c r="S5" s="167"/>
      <c r="T5" s="167"/>
      <c r="U5" s="167"/>
      <c r="V5" s="167"/>
    </row>
    <row r="6" spans="1:22" ht="14.45" thickBot="1" x14ac:dyDescent="0.3">
      <c r="A6" s="405"/>
      <c r="B6" s="405"/>
      <c r="C6" s="405"/>
      <c r="D6" s="405"/>
      <c r="E6" s="405"/>
      <c r="F6" s="405"/>
      <c r="G6" s="405"/>
      <c r="H6" s="405"/>
      <c r="I6" s="405"/>
      <c r="J6" s="405"/>
      <c r="K6" s="405"/>
      <c r="L6" s="405"/>
      <c r="M6" s="405"/>
      <c r="N6" s="405"/>
      <c r="O6" s="55" t="s">
        <v>10</v>
      </c>
      <c r="P6" s="167"/>
      <c r="Q6" s="167"/>
      <c r="R6" s="167"/>
      <c r="S6" s="167"/>
      <c r="T6" s="167"/>
      <c r="U6" s="167"/>
      <c r="V6" s="167"/>
    </row>
    <row r="7" spans="1:22" ht="63.75" customHeight="1" x14ac:dyDescent="0.2">
      <c r="A7" s="400" t="s">
        <v>29</v>
      </c>
      <c r="B7" s="401"/>
      <c r="C7" s="398" t="s">
        <v>168</v>
      </c>
      <c r="D7" s="394"/>
      <c r="E7" s="398" t="s">
        <v>221</v>
      </c>
      <c r="F7" s="394"/>
      <c r="G7" s="406" t="s">
        <v>159</v>
      </c>
      <c r="H7" s="407"/>
      <c r="I7" s="406" t="s">
        <v>163</v>
      </c>
      <c r="J7" s="407"/>
      <c r="K7" s="406" t="s">
        <v>164</v>
      </c>
      <c r="L7" s="407"/>
      <c r="M7" s="398" t="s">
        <v>160</v>
      </c>
      <c r="N7" s="399"/>
      <c r="O7" s="55" t="s">
        <v>10</v>
      </c>
    </row>
    <row r="8" spans="1:22" ht="42.75" x14ac:dyDescent="0.2">
      <c r="A8" s="402"/>
      <c r="B8" s="403"/>
      <c r="C8" s="173" t="s">
        <v>31</v>
      </c>
      <c r="D8" s="173" t="s">
        <v>30</v>
      </c>
      <c r="E8" s="173" t="s">
        <v>31</v>
      </c>
      <c r="F8" s="173" t="s">
        <v>30</v>
      </c>
      <c r="G8" s="173" t="s">
        <v>31</v>
      </c>
      <c r="H8" s="173" t="s">
        <v>30</v>
      </c>
      <c r="I8" s="173" t="s">
        <v>31</v>
      </c>
      <c r="J8" s="173" t="s">
        <v>30</v>
      </c>
      <c r="K8" s="173" t="s">
        <v>31</v>
      </c>
      <c r="L8" s="173" t="s">
        <v>30</v>
      </c>
      <c r="M8" s="173" t="s">
        <v>31</v>
      </c>
      <c r="N8" s="224" t="s">
        <v>30</v>
      </c>
      <c r="O8" s="55" t="s">
        <v>10</v>
      </c>
    </row>
    <row r="9" spans="1:22" ht="41.45" x14ac:dyDescent="0.25">
      <c r="A9" s="27" t="s">
        <v>32</v>
      </c>
      <c r="B9" s="29" t="s">
        <v>36</v>
      </c>
      <c r="C9" s="348"/>
      <c r="D9" s="348"/>
      <c r="E9" s="348"/>
      <c r="F9" s="348"/>
      <c r="G9" s="348"/>
      <c r="H9" s="348"/>
      <c r="I9" s="348"/>
      <c r="J9" s="348"/>
      <c r="K9" s="348"/>
      <c r="L9" s="348"/>
      <c r="M9" s="348"/>
      <c r="N9" s="349"/>
      <c r="O9" s="55" t="s">
        <v>10</v>
      </c>
    </row>
    <row r="10" spans="1:22" ht="27.6" hidden="1" x14ac:dyDescent="0.25">
      <c r="A10" s="350">
        <v>1.1000000000000001</v>
      </c>
      <c r="B10" s="277" t="s">
        <v>33</v>
      </c>
      <c r="C10" s="314">
        <v>0</v>
      </c>
      <c r="D10" s="351">
        <v>0</v>
      </c>
      <c r="E10" s="314">
        <v>0</v>
      </c>
      <c r="F10" s="314">
        <v>0</v>
      </c>
      <c r="G10" s="314">
        <v>0</v>
      </c>
      <c r="H10" s="314">
        <v>0</v>
      </c>
      <c r="I10" s="314">
        <v>0</v>
      </c>
      <c r="J10" s="314">
        <v>0</v>
      </c>
      <c r="K10" s="314">
        <v>0</v>
      </c>
      <c r="L10" s="314">
        <v>0</v>
      </c>
      <c r="M10" s="314">
        <f>G10+I10</f>
        <v>0</v>
      </c>
      <c r="N10" s="155">
        <f>H10+J10</f>
        <v>0</v>
      </c>
      <c r="O10" s="55" t="s">
        <v>10</v>
      </c>
    </row>
    <row r="11" spans="1:22" s="218" customFormat="1" ht="20.25" customHeight="1" x14ac:dyDescent="0.25">
      <c r="A11" s="352">
        <v>1.2</v>
      </c>
      <c r="B11" s="353" t="s">
        <v>34</v>
      </c>
      <c r="C11" s="324">
        <v>356</v>
      </c>
      <c r="D11" s="324">
        <v>52059</v>
      </c>
      <c r="E11" s="324">
        <v>345</v>
      </c>
      <c r="F11" s="324">
        <v>51056</v>
      </c>
      <c r="G11" s="324">
        <v>345</v>
      </c>
      <c r="H11" s="324">
        <v>51056</v>
      </c>
      <c r="I11" s="324">
        <v>0</v>
      </c>
      <c r="J11" s="324">
        <v>0</v>
      </c>
      <c r="K11" s="324">
        <v>0</v>
      </c>
      <c r="L11" s="324">
        <v>0</v>
      </c>
      <c r="M11" s="314">
        <f t="shared" ref="M11:N12" si="0">G11+I11</f>
        <v>345</v>
      </c>
      <c r="N11" s="155">
        <f t="shared" si="0"/>
        <v>51056</v>
      </c>
      <c r="O11" s="217" t="s">
        <v>10</v>
      </c>
    </row>
    <row r="12" spans="1:22" ht="13.9" hidden="1" customHeight="1" x14ac:dyDescent="0.25">
      <c r="A12" s="350">
        <v>1.3</v>
      </c>
      <c r="B12" s="354" t="s">
        <v>35</v>
      </c>
      <c r="C12" s="314">
        <v>0</v>
      </c>
      <c r="D12" s="314">
        <v>0</v>
      </c>
      <c r="E12" s="314">
        <v>0</v>
      </c>
      <c r="F12" s="314">
        <v>0</v>
      </c>
      <c r="G12" s="314">
        <v>0</v>
      </c>
      <c r="H12" s="314">
        <v>0</v>
      </c>
      <c r="I12" s="314">
        <v>0</v>
      </c>
      <c r="J12" s="314">
        <v>0</v>
      </c>
      <c r="K12" s="314">
        <v>0</v>
      </c>
      <c r="L12" s="314">
        <v>0</v>
      </c>
      <c r="M12" s="314">
        <f t="shared" si="0"/>
        <v>0</v>
      </c>
      <c r="N12" s="155">
        <f t="shared" si="0"/>
        <v>0</v>
      </c>
      <c r="O12" s="55" t="s">
        <v>10</v>
      </c>
    </row>
    <row r="13" spans="1:22" ht="16.5" customHeight="1" x14ac:dyDescent="0.25">
      <c r="A13" s="355"/>
      <c r="B13" s="30" t="s">
        <v>40</v>
      </c>
      <c r="C13" s="25">
        <f>SUM(C10:C12)</f>
        <v>356</v>
      </c>
      <c r="D13" s="25">
        <f t="shared" ref="D13:N13" si="1">SUM(D10:D12)</f>
        <v>52059</v>
      </c>
      <c r="E13" s="25">
        <f t="shared" si="1"/>
        <v>345</v>
      </c>
      <c r="F13" s="25">
        <f t="shared" si="1"/>
        <v>51056</v>
      </c>
      <c r="G13" s="25">
        <f t="shared" si="1"/>
        <v>345</v>
      </c>
      <c r="H13" s="25">
        <f t="shared" si="1"/>
        <v>51056</v>
      </c>
      <c r="I13" s="25">
        <f t="shared" si="1"/>
        <v>0</v>
      </c>
      <c r="J13" s="25">
        <f t="shared" si="1"/>
        <v>0</v>
      </c>
      <c r="K13" s="25">
        <f t="shared" si="1"/>
        <v>0</v>
      </c>
      <c r="L13" s="25">
        <f t="shared" si="1"/>
        <v>0</v>
      </c>
      <c r="M13" s="25">
        <f t="shared" si="1"/>
        <v>345</v>
      </c>
      <c r="N13" s="26">
        <f t="shared" si="1"/>
        <v>51056</v>
      </c>
      <c r="O13" s="55" t="s">
        <v>10</v>
      </c>
    </row>
    <row r="14" spans="1:22" ht="41.25" customHeight="1" x14ac:dyDescent="0.25">
      <c r="A14" s="27" t="s">
        <v>37</v>
      </c>
      <c r="B14" s="29" t="s">
        <v>38</v>
      </c>
      <c r="C14" s="348"/>
      <c r="D14" s="348"/>
      <c r="E14" s="348"/>
      <c r="F14" s="348"/>
      <c r="G14" s="348"/>
      <c r="H14" s="348"/>
      <c r="I14" s="348"/>
      <c r="J14" s="348"/>
      <c r="K14" s="348"/>
      <c r="L14" s="348"/>
      <c r="M14" s="348"/>
      <c r="N14" s="349"/>
      <c r="O14" s="55" t="s">
        <v>10</v>
      </c>
    </row>
    <row r="15" spans="1:22" ht="45.6" customHeight="1" x14ac:dyDescent="0.25">
      <c r="A15" s="350">
        <v>2.1</v>
      </c>
      <c r="B15" s="277" t="s">
        <v>231</v>
      </c>
      <c r="C15" s="314">
        <v>970</v>
      </c>
      <c r="D15" s="314">
        <v>157303</v>
      </c>
      <c r="E15" s="314">
        <v>970</v>
      </c>
      <c r="F15" s="314">
        <v>167321</v>
      </c>
      <c r="G15" s="314">
        <v>970</v>
      </c>
      <c r="H15" s="314">
        <v>170871</v>
      </c>
      <c r="I15" s="314">
        <v>0</v>
      </c>
      <c r="J15" s="314">
        <v>0</v>
      </c>
      <c r="K15" s="314">
        <v>0</v>
      </c>
      <c r="L15" s="314">
        <v>-2668</v>
      </c>
      <c r="M15" s="314">
        <f>G15</f>
        <v>970</v>
      </c>
      <c r="N15" s="155">
        <f>H15+L15</f>
        <v>168203</v>
      </c>
      <c r="O15" s="55" t="s">
        <v>10</v>
      </c>
    </row>
    <row r="16" spans="1:22" ht="45.6" customHeight="1" x14ac:dyDescent="0.2">
      <c r="A16" s="350">
        <v>2.2000000000000002</v>
      </c>
      <c r="B16" s="277" t="s">
        <v>232</v>
      </c>
      <c r="C16" s="314">
        <v>879</v>
      </c>
      <c r="D16" s="314">
        <v>142562</v>
      </c>
      <c r="E16" s="314">
        <v>879</v>
      </c>
      <c r="F16" s="314">
        <v>151642</v>
      </c>
      <c r="G16" s="314">
        <v>879</v>
      </c>
      <c r="H16" s="314">
        <v>154859</v>
      </c>
      <c r="I16" s="314">
        <v>0</v>
      </c>
      <c r="J16" s="314">
        <v>0</v>
      </c>
      <c r="K16" s="314">
        <v>0</v>
      </c>
      <c r="L16" s="314">
        <v>-2418</v>
      </c>
      <c r="M16" s="314">
        <f t="shared" ref="M16:M19" si="2">G16</f>
        <v>879</v>
      </c>
      <c r="N16" s="155">
        <f t="shared" ref="N16:N19" si="3">H16+L16</f>
        <v>152441</v>
      </c>
      <c r="O16" s="55" t="s">
        <v>10</v>
      </c>
    </row>
    <row r="17" spans="1:15" ht="45.75" customHeight="1" x14ac:dyDescent="0.25">
      <c r="A17" s="350">
        <v>2.2999999999999998</v>
      </c>
      <c r="B17" s="277" t="s">
        <v>233</v>
      </c>
      <c r="C17" s="314">
        <v>2780</v>
      </c>
      <c r="D17" s="314">
        <v>450671</v>
      </c>
      <c r="E17" s="314">
        <v>2779</v>
      </c>
      <c r="F17" s="314">
        <v>479373</v>
      </c>
      <c r="G17" s="314">
        <v>2779</v>
      </c>
      <c r="H17" s="314">
        <v>489543</v>
      </c>
      <c r="I17" s="314">
        <v>3</v>
      </c>
      <c r="J17" s="314">
        <v>569</v>
      </c>
      <c r="K17" s="314">
        <v>0</v>
      </c>
      <c r="L17" s="314">
        <v>-7644</v>
      </c>
      <c r="M17" s="314">
        <f>G17+I17</f>
        <v>2782</v>
      </c>
      <c r="N17" s="155">
        <f>H17+J17+L17</f>
        <v>482468</v>
      </c>
      <c r="O17" s="55" t="s">
        <v>10</v>
      </c>
    </row>
    <row r="18" spans="1:15" ht="32.25" customHeight="1" x14ac:dyDescent="0.25">
      <c r="A18" s="350">
        <v>2.4</v>
      </c>
      <c r="B18" s="277" t="s">
        <v>234</v>
      </c>
      <c r="C18" s="314">
        <v>2865</v>
      </c>
      <c r="D18" s="314">
        <v>464392</v>
      </c>
      <c r="E18" s="314">
        <v>2864</v>
      </c>
      <c r="F18" s="314">
        <v>493968</v>
      </c>
      <c r="G18" s="314">
        <v>2864</v>
      </c>
      <c r="H18" s="314">
        <v>504447</v>
      </c>
      <c r="I18" s="290">
        <v>3</v>
      </c>
      <c r="J18" s="290">
        <v>569</v>
      </c>
      <c r="K18" s="314">
        <v>0</v>
      </c>
      <c r="L18" s="314">
        <v>-7877</v>
      </c>
      <c r="M18" s="314">
        <f>G18+I18</f>
        <v>2867</v>
      </c>
      <c r="N18" s="155">
        <f>H18+J18+L18</f>
        <v>497139</v>
      </c>
      <c r="O18" s="55" t="s">
        <v>10</v>
      </c>
    </row>
    <row r="19" spans="1:15" ht="33" customHeight="1" x14ac:dyDescent="0.25">
      <c r="A19" s="350">
        <v>2.5</v>
      </c>
      <c r="B19" s="277" t="s">
        <v>235</v>
      </c>
      <c r="C19" s="314">
        <v>72</v>
      </c>
      <c r="D19" s="314">
        <v>11614</v>
      </c>
      <c r="E19" s="314">
        <v>72</v>
      </c>
      <c r="F19" s="314">
        <v>12354</v>
      </c>
      <c r="G19" s="314">
        <v>72</v>
      </c>
      <c r="H19" s="314">
        <v>12616</v>
      </c>
      <c r="I19" s="314">
        <v>0</v>
      </c>
      <c r="J19" s="314">
        <v>0</v>
      </c>
      <c r="K19" s="314">
        <v>0</v>
      </c>
      <c r="L19" s="314">
        <v>-197</v>
      </c>
      <c r="M19" s="314">
        <f t="shared" si="2"/>
        <v>72</v>
      </c>
      <c r="N19" s="155">
        <f t="shared" si="3"/>
        <v>12419</v>
      </c>
      <c r="O19" s="55" t="s">
        <v>10</v>
      </c>
    </row>
    <row r="20" spans="1:15" ht="34.5" customHeight="1" x14ac:dyDescent="0.25">
      <c r="A20" s="350">
        <v>2.6</v>
      </c>
      <c r="B20" s="277" t="s">
        <v>236</v>
      </c>
      <c r="C20" s="314">
        <v>3280</v>
      </c>
      <c r="D20" s="314">
        <v>531659</v>
      </c>
      <c r="E20" s="314">
        <v>3279</v>
      </c>
      <c r="F20" s="314">
        <v>565519</v>
      </c>
      <c r="G20" s="314">
        <v>3279</v>
      </c>
      <c r="H20" s="314">
        <v>577516</v>
      </c>
      <c r="I20" s="314">
        <v>1</v>
      </c>
      <c r="J20" s="314">
        <f>190-1</f>
        <v>189</v>
      </c>
      <c r="K20" s="314">
        <v>0</v>
      </c>
      <c r="L20" s="314">
        <v>-9017</v>
      </c>
      <c r="M20" s="314">
        <f>G20+I20</f>
        <v>3280</v>
      </c>
      <c r="N20" s="155">
        <f>H20+J20+L20+1</f>
        <v>568689</v>
      </c>
      <c r="O20" s="55" t="s">
        <v>10</v>
      </c>
    </row>
    <row r="21" spans="1:15" ht="16.5" customHeight="1" x14ac:dyDescent="0.25">
      <c r="A21" s="355"/>
      <c r="B21" s="30" t="s">
        <v>39</v>
      </c>
      <c r="C21" s="25">
        <f t="shared" ref="C21:M21" si="4">SUM(C15:C20)</f>
        <v>10846</v>
      </c>
      <c r="D21" s="25">
        <f t="shared" si="4"/>
        <v>1758201</v>
      </c>
      <c r="E21" s="25">
        <f t="shared" si="4"/>
        <v>10843</v>
      </c>
      <c r="F21" s="25">
        <f t="shared" si="4"/>
        <v>1870177</v>
      </c>
      <c r="G21" s="25">
        <f t="shared" si="4"/>
        <v>10843</v>
      </c>
      <c r="H21" s="25">
        <f>SUM(H15:H20)+1</f>
        <v>1909853</v>
      </c>
      <c r="I21" s="25">
        <f t="shared" si="4"/>
        <v>7</v>
      </c>
      <c r="J21" s="25">
        <f t="shared" si="4"/>
        <v>1327</v>
      </c>
      <c r="K21" s="25">
        <f t="shared" si="4"/>
        <v>0</v>
      </c>
      <c r="L21" s="25">
        <f t="shared" si="4"/>
        <v>-29821</v>
      </c>
      <c r="M21" s="25">
        <f t="shared" si="4"/>
        <v>10850</v>
      </c>
      <c r="N21" s="26">
        <f>SUM(N15:N20)</f>
        <v>1881359</v>
      </c>
      <c r="O21" s="55" t="s">
        <v>10</v>
      </c>
    </row>
    <row r="22" spans="1:15" ht="41.45" x14ac:dyDescent="0.25">
      <c r="A22" s="27" t="s">
        <v>272</v>
      </c>
      <c r="B22" s="29" t="s">
        <v>273</v>
      </c>
      <c r="C22" s="348"/>
      <c r="D22" s="348"/>
      <c r="E22" s="348"/>
      <c r="F22" s="348"/>
      <c r="G22" s="348"/>
      <c r="H22" s="348"/>
      <c r="I22" s="348"/>
      <c r="J22" s="348"/>
      <c r="K22" s="348"/>
      <c r="L22" s="348"/>
      <c r="M22" s="348"/>
      <c r="N22" s="349"/>
      <c r="O22" s="55" t="s">
        <v>10</v>
      </c>
    </row>
    <row r="23" spans="1:15" s="218" customFormat="1" ht="63.6" customHeight="1" x14ac:dyDescent="0.25">
      <c r="A23" s="352">
        <v>3.1</v>
      </c>
      <c r="B23" s="356" t="s">
        <v>277</v>
      </c>
      <c r="C23" s="324">
        <v>0</v>
      </c>
      <c r="D23" s="324">
        <v>0</v>
      </c>
      <c r="E23" s="324">
        <v>0</v>
      </c>
      <c r="F23" s="324">
        <v>0</v>
      </c>
      <c r="G23" s="324">
        <v>0</v>
      </c>
      <c r="H23" s="324">
        <v>0</v>
      </c>
      <c r="I23" s="324">
        <v>0</v>
      </c>
      <c r="J23" s="324">
        <v>0</v>
      </c>
      <c r="K23" s="324">
        <v>0</v>
      </c>
      <c r="L23" s="324">
        <v>0</v>
      </c>
      <c r="M23" s="324">
        <f t="shared" ref="M23:N25" si="5">G23+I23+K23</f>
        <v>0</v>
      </c>
      <c r="N23" s="357">
        <f t="shared" si="5"/>
        <v>0</v>
      </c>
      <c r="O23" s="217" t="s">
        <v>10</v>
      </c>
    </row>
    <row r="24" spans="1:15" s="218" customFormat="1" ht="61.9" customHeight="1" x14ac:dyDescent="0.2">
      <c r="A24" s="352">
        <v>3.4</v>
      </c>
      <c r="B24" s="356" t="s">
        <v>274</v>
      </c>
      <c r="C24" s="324">
        <v>0</v>
      </c>
      <c r="D24" s="324">
        <v>0</v>
      </c>
      <c r="E24" s="324">
        <v>9</v>
      </c>
      <c r="F24" s="324">
        <v>1552</v>
      </c>
      <c r="G24" s="324">
        <v>9</v>
      </c>
      <c r="H24" s="324">
        <v>1585</v>
      </c>
      <c r="I24" s="324">
        <v>0</v>
      </c>
      <c r="J24" s="324">
        <v>0</v>
      </c>
      <c r="K24" s="324">
        <v>0</v>
      </c>
      <c r="L24" s="324">
        <v>0</v>
      </c>
      <c r="M24" s="324">
        <f t="shared" si="5"/>
        <v>9</v>
      </c>
      <c r="N24" s="357">
        <f t="shared" si="5"/>
        <v>1585</v>
      </c>
      <c r="O24" s="217" t="s">
        <v>10</v>
      </c>
    </row>
    <row r="25" spans="1:15" s="218" customFormat="1" ht="64.150000000000006" customHeight="1" x14ac:dyDescent="0.2">
      <c r="A25" s="358">
        <v>3.8</v>
      </c>
      <c r="B25" s="359" t="s">
        <v>276</v>
      </c>
      <c r="C25" s="360">
        <v>123</v>
      </c>
      <c r="D25" s="360">
        <v>19991</v>
      </c>
      <c r="E25" s="360">
        <v>123</v>
      </c>
      <c r="F25" s="360">
        <v>21215</v>
      </c>
      <c r="G25" s="360">
        <v>123</v>
      </c>
      <c r="H25" s="360">
        <v>21665</v>
      </c>
      <c r="I25" s="360">
        <v>0</v>
      </c>
      <c r="J25" s="360">
        <v>0</v>
      </c>
      <c r="K25" s="360">
        <v>0</v>
      </c>
      <c r="L25" s="360">
        <v>-338</v>
      </c>
      <c r="M25" s="324">
        <f t="shared" si="5"/>
        <v>123</v>
      </c>
      <c r="N25" s="357">
        <f t="shared" si="5"/>
        <v>21327</v>
      </c>
      <c r="O25" s="217"/>
    </row>
    <row r="26" spans="1:15" ht="16.5" customHeight="1" x14ac:dyDescent="0.25">
      <c r="A26" s="355"/>
      <c r="B26" s="30" t="s">
        <v>275</v>
      </c>
      <c r="C26" s="25">
        <f t="shared" ref="C26:H26" si="6">SUM(C22:C25)</f>
        <v>123</v>
      </c>
      <c r="D26" s="25">
        <f t="shared" si="6"/>
        <v>19991</v>
      </c>
      <c r="E26" s="25">
        <f t="shared" si="6"/>
        <v>132</v>
      </c>
      <c r="F26" s="25">
        <f t="shared" si="6"/>
        <v>22767</v>
      </c>
      <c r="G26" s="25">
        <f t="shared" si="6"/>
        <v>132</v>
      </c>
      <c r="H26" s="25">
        <f t="shared" si="6"/>
        <v>23250</v>
      </c>
      <c r="I26" s="25">
        <f t="shared" ref="I26:K26" si="7">SUM(I22:I24)</f>
        <v>0</v>
      </c>
      <c r="J26" s="25">
        <f t="shared" si="7"/>
        <v>0</v>
      </c>
      <c r="K26" s="25">
        <f t="shared" si="7"/>
        <v>0</v>
      </c>
      <c r="L26" s="25">
        <f>SUM(L22:L25)</f>
        <v>-338</v>
      </c>
      <c r="M26" s="25">
        <f>SUM(M22:M25)</f>
        <v>132</v>
      </c>
      <c r="N26" s="26">
        <f>SUM(N22:N25)</f>
        <v>22912</v>
      </c>
      <c r="O26" s="55" t="s">
        <v>10</v>
      </c>
    </row>
    <row r="27" spans="1:15" s="218" customFormat="1" ht="15.75" thickBot="1" x14ac:dyDescent="0.3">
      <c r="A27" s="361"/>
      <c r="B27" s="244" t="s">
        <v>41</v>
      </c>
      <c r="C27" s="245">
        <f>+C26+C21+C13</f>
        <v>11325</v>
      </c>
      <c r="D27" s="245">
        <f t="shared" ref="D27:N27" si="8">+D26+D21+D13</f>
        <v>1830251</v>
      </c>
      <c r="E27" s="245">
        <f t="shared" si="8"/>
        <v>11320</v>
      </c>
      <c r="F27" s="245">
        <f t="shared" si="8"/>
        <v>1944000</v>
      </c>
      <c r="G27" s="245">
        <f t="shared" si="8"/>
        <v>11320</v>
      </c>
      <c r="H27" s="245">
        <f t="shared" si="8"/>
        <v>1984159</v>
      </c>
      <c r="I27" s="245">
        <f t="shared" si="8"/>
        <v>7</v>
      </c>
      <c r="J27" s="245">
        <f t="shared" si="8"/>
        <v>1327</v>
      </c>
      <c r="K27" s="245">
        <f t="shared" si="8"/>
        <v>0</v>
      </c>
      <c r="L27" s="245">
        <f t="shared" si="8"/>
        <v>-30159</v>
      </c>
      <c r="M27" s="245">
        <f t="shared" si="8"/>
        <v>11327</v>
      </c>
      <c r="N27" s="245">
        <f t="shared" si="8"/>
        <v>1955327</v>
      </c>
      <c r="O27" s="217" t="s">
        <v>10</v>
      </c>
    </row>
    <row r="28" spans="1:15" s="362" customFormat="1" ht="12.75" x14ac:dyDescent="0.2">
      <c r="C28" s="363"/>
      <c r="O28" s="364"/>
    </row>
  </sheetData>
  <mergeCells count="13">
    <mergeCell ref="M7:N7"/>
    <mergeCell ref="A7:B8"/>
    <mergeCell ref="A1:N1"/>
    <mergeCell ref="A2:N2"/>
    <mergeCell ref="A3:N3"/>
    <mergeCell ref="A4:N4"/>
    <mergeCell ref="A5:N5"/>
    <mergeCell ref="A6:N6"/>
    <mergeCell ref="C7:D7"/>
    <mergeCell ref="E7:F7"/>
    <mergeCell ref="G7:H7"/>
    <mergeCell ref="I7:J7"/>
    <mergeCell ref="K7:L7"/>
  </mergeCells>
  <printOptions horizontalCentered="1"/>
  <pageMargins left="0.7" right="0.7" top="0.75" bottom="0.5" header="0.3" footer="0.3"/>
  <pageSetup scale="62" orientation="landscape" r:id="rId1"/>
  <headerFooter>
    <oddHeader>&amp;L&amp;"Arial,Bold"&amp;12D. Resources by DOJ Strategic Goal and Strategic Objective</oddHeader>
    <oddFooter>&amp;C&amp;"Arial,Regular"Exhibit D - Resources by DOJ Strategic Goal and Strategic Objective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1"/>
  <sheetViews>
    <sheetView view="pageBreakPreview" zoomScaleNormal="100" zoomScaleSheetLayoutView="100" workbookViewId="0">
      <pane xSplit="4" ySplit="6" topLeftCell="E7" activePane="bottomRight" state="frozen"/>
      <selection pane="topRight" activeCell="E1" sqref="E1"/>
      <selection pane="bottomLeft" activeCell="A7" sqref="A7"/>
      <selection pane="bottomRight" activeCell="C23" sqref="C23"/>
    </sheetView>
  </sheetViews>
  <sheetFormatPr defaultColWidth="9.140625" defaultRowHeight="14.25" x14ac:dyDescent="0.2"/>
  <cols>
    <col min="1" max="1" width="3.7109375" style="152" customWidth="1"/>
    <col min="2" max="2" width="71.140625" style="152" customWidth="1"/>
    <col min="3" max="3" width="14.7109375" style="152" customWidth="1"/>
    <col min="4" max="4" width="15.140625" style="152" customWidth="1"/>
    <col min="5" max="6" width="8.7109375" style="152" customWidth="1"/>
    <col min="7" max="7" width="12.7109375" style="152" customWidth="1"/>
    <col min="8" max="8" width="14" style="37" bestFit="1" customWidth="1"/>
    <col min="9" max="9" width="4.5703125" style="152" customWidth="1"/>
    <col min="10" max="10" width="12.7109375" style="152" customWidth="1"/>
    <col min="11" max="16384" width="9.140625" style="152"/>
  </cols>
  <sheetData>
    <row r="1" spans="1:10" ht="17.45" x14ac:dyDescent="0.3">
      <c r="A1" s="423" t="s">
        <v>129</v>
      </c>
      <c r="B1" s="423"/>
      <c r="C1" s="423"/>
      <c r="D1" s="423"/>
      <c r="E1" s="423"/>
      <c r="F1" s="423"/>
      <c r="G1" s="423"/>
      <c r="H1" s="33" t="s">
        <v>10</v>
      </c>
      <c r="I1" s="5"/>
      <c r="J1" s="5"/>
    </row>
    <row r="2" spans="1:10" ht="15" x14ac:dyDescent="0.25">
      <c r="A2" s="404" t="s">
        <v>171</v>
      </c>
      <c r="B2" s="404"/>
      <c r="C2" s="404"/>
      <c r="D2" s="404"/>
      <c r="E2" s="404"/>
      <c r="F2" s="404"/>
      <c r="G2" s="404"/>
      <c r="H2" s="33" t="s">
        <v>10</v>
      </c>
      <c r="I2" s="6"/>
      <c r="J2" s="6"/>
    </row>
    <row r="3" spans="1:10" ht="13.9" x14ac:dyDescent="0.25">
      <c r="A3" s="424" t="s">
        <v>1</v>
      </c>
      <c r="B3" s="424"/>
      <c r="C3" s="424"/>
      <c r="D3" s="424"/>
      <c r="E3" s="424"/>
      <c r="F3" s="424"/>
      <c r="G3" s="424"/>
      <c r="H3" s="33" t="s">
        <v>10</v>
      </c>
      <c r="I3" s="168"/>
      <c r="J3" s="168"/>
    </row>
    <row r="4" spans="1:10" ht="13.9" x14ac:dyDescent="0.25">
      <c r="A4" s="425" t="s">
        <v>2</v>
      </c>
      <c r="B4" s="425"/>
      <c r="C4" s="425"/>
      <c r="D4" s="425"/>
      <c r="E4" s="425"/>
      <c r="F4" s="425"/>
      <c r="G4" s="425"/>
      <c r="H4" s="33" t="s">
        <v>10</v>
      </c>
      <c r="I4" s="167"/>
      <c r="J4" s="167"/>
    </row>
    <row r="5" spans="1:10" ht="14.45" thickBot="1" x14ac:dyDescent="0.3">
      <c r="A5" s="427"/>
      <c r="B5" s="427"/>
      <c r="C5" s="427"/>
      <c r="D5" s="427"/>
      <c r="E5" s="405"/>
      <c r="F5" s="405"/>
      <c r="G5" s="405"/>
      <c r="H5" s="33" t="s">
        <v>10</v>
      </c>
      <c r="I5" s="167"/>
      <c r="J5" s="167"/>
    </row>
    <row r="6" spans="1:10" s="34" customFormat="1" ht="29.25" customHeight="1" thickBot="1" x14ac:dyDescent="0.25">
      <c r="A6" s="32"/>
      <c r="B6" s="32"/>
      <c r="C6" s="32"/>
      <c r="D6" s="32"/>
      <c r="E6" s="48" t="s">
        <v>3</v>
      </c>
      <c r="F6" s="39" t="s">
        <v>122</v>
      </c>
      <c r="G6" s="38" t="s">
        <v>4</v>
      </c>
      <c r="H6" s="33" t="s">
        <v>10</v>
      </c>
    </row>
    <row r="7" spans="1:10" s="34" customFormat="1" ht="12" x14ac:dyDescent="0.2">
      <c r="A7" s="42"/>
      <c r="B7" s="426" t="s">
        <v>5</v>
      </c>
      <c r="C7" s="426"/>
      <c r="D7" s="426"/>
      <c r="E7" s="41"/>
      <c r="F7" s="41"/>
      <c r="G7" s="51"/>
      <c r="H7" s="33" t="s">
        <v>10</v>
      </c>
    </row>
    <row r="8" spans="1:10" s="34" customFormat="1" ht="45" customHeight="1" x14ac:dyDescent="0.2">
      <c r="A8" s="186">
        <v>1</v>
      </c>
      <c r="B8" s="413" t="s">
        <v>237</v>
      </c>
      <c r="C8" s="413"/>
      <c r="D8" s="414"/>
      <c r="E8" s="184"/>
      <c r="F8" s="184"/>
      <c r="G8" s="185">
        <v>10150</v>
      </c>
      <c r="H8" s="33"/>
    </row>
    <row r="9" spans="1:10" s="34" customFormat="1" ht="60" customHeight="1" x14ac:dyDescent="0.2">
      <c r="A9" s="186"/>
      <c r="B9" s="411" t="s">
        <v>238</v>
      </c>
      <c r="C9" s="411"/>
      <c r="D9" s="412"/>
      <c r="E9" s="184"/>
      <c r="F9" s="184"/>
      <c r="G9" s="185">
        <v>2976</v>
      </c>
      <c r="H9" s="33"/>
    </row>
    <row r="10" spans="1:10" s="34" customFormat="1" ht="59.25" customHeight="1" x14ac:dyDescent="0.2">
      <c r="A10" s="186"/>
      <c r="B10" s="415" t="s">
        <v>240</v>
      </c>
      <c r="C10" s="415"/>
      <c r="D10" s="416"/>
      <c r="E10" s="184"/>
      <c r="F10" s="184"/>
      <c r="G10" s="185">
        <v>13655</v>
      </c>
      <c r="H10" s="33"/>
    </row>
    <row r="11" spans="1:10" s="34" customFormat="1" ht="45" customHeight="1" x14ac:dyDescent="0.25">
      <c r="A11" s="35">
        <v>2</v>
      </c>
      <c r="B11" s="408" t="s">
        <v>175</v>
      </c>
      <c r="C11" s="408"/>
      <c r="D11" s="409"/>
      <c r="E11" s="43"/>
      <c r="F11" s="43"/>
      <c r="G11" s="49">
        <v>2222</v>
      </c>
      <c r="H11" s="33" t="s">
        <v>10</v>
      </c>
    </row>
    <row r="12" spans="1:10" s="34" customFormat="1" ht="63" customHeight="1" x14ac:dyDescent="0.25">
      <c r="A12" s="35">
        <v>3</v>
      </c>
      <c r="B12" s="408" t="s">
        <v>239</v>
      </c>
      <c r="C12" s="408"/>
      <c r="D12" s="409"/>
      <c r="E12" s="43" t="s">
        <v>43</v>
      </c>
      <c r="F12" s="43"/>
      <c r="G12" s="49">
        <v>1470</v>
      </c>
      <c r="H12" s="33" t="s">
        <v>10</v>
      </c>
    </row>
    <row r="13" spans="1:10" s="34" customFormat="1" ht="12" x14ac:dyDescent="0.25">
      <c r="A13" s="36"/>
      <c r="B13" s="410" t="s">
        <v>44</v>
      </c>
      <c r="C13" s="410"/>
      <c r="D13" s="410"/>
      <c r="E13" s="40">
        <f>SUM(E11:E12)</f>
        <v>0</v>
      </c>
      <c r="F13" s="40">
        <f>SUM(F11:F12)</f>
        <v>0</v>
      </c>
      <c r="G13" s="50">
        <f>SUM(G8:G12)</f>
        <v>30473</v>
      </c>
      <c r="H13" s="33" t="s">
        <v>10</v>
      </c>
    </row>
    <row r="14" spans="1:10" s="34" customFormat="1" ht="12" x14ac:dyDescent="0.25">
      <c r="A14" s="45"/>
      <c r="B14" s="419" t="s">
        <v>6</v>
      </c>
      <c r="C14" s="419"/>
      <c r="D14" s="420"/>
      <c r="E14" s="44"/>
      <c r="F14" s="44"/>
      <c r="G14" s="52"/>
      <c r="H14" s="33" t="s">
        <v>10</v>
      </c>
    </row>
    <row r="15" spans="1:10" s="34" customFormat="1" ht="76.5" customHeight="1" x14ac:dyDescent="0.25">
      <c r="A15" s="35">
        <v>1</v>
      </c>
      <c r="B15" s="408" t="s">
        <v>176</v>
      </c>
      <c r="C15" s="421"/>
      <c r="D15" s="422"/>
      <c r="E15" s="43"/>
      <c r="F15" s="43"/>
      <c r="G15" s="49">
        <v>5889</v>
      </c>
      <c r="H15" s="33" t="s">
        <v>10</v>
      </c>
    </row>
    <row r="16" spans="1:10" s="34" customFormat="1" ht="39" customHeight="1" x14ac:dyDescent="0.25">
      <c r="A16" s="35">
        <v>2</v>
      </c>
      <c r="B16" s="408" t="s">
        <v>241</v>
      </c>
      <c r="C16" s="421"/>
      <c r="D16" s="422"/>
      <c r="E16" s="43"/>
      <c r="F16" s="43"/>
      <c r="G16" s="49">
        <v>679</v>
      </c>
      <c r="H16" s="33" t="s">
        <v>10</v>
      </c>
    </row>
    <row r="17" spans="1:8" s="34" customFormat="1" ht="46.5" customHeight="1" x14ac:dyDescent="0.25">
      <c r="A17" s="35">
        <v>3</v>
      </c>
      <c r="B17" s="408" t="s">
        <v>166</v>
      </c>
      <c r="C17" s="421"/>
      <c r="D17" s="422"/>
      <c r="E17" s="43"/>
      <c r="F17" s="43"/>
      <c r="G17" s="49">
        <v>3118</v>
      </c>
      <c r="H17" s="33" t="s">
        <v>10</v>
      </c>
    </row>
    <row r="18" spans="1:8" s="34" customFormat="1" ht="12" x14ac:dyDescent="0.25">
      <c r="A18" s="36"/>
      <c r="B18" s="410" t="s">
        <v>45</v>
      </c>
      <c r="C18" s="410"/>
      <c r="D18" s="410"/>
      <c r="E18" s="40">
        <f>SUM(E15:E17)</f>
        <v>0</v>
      </c>
      <c r="F18" s="40">
        <f>SUM(F15:F17)</f>
        <v>0</v>
      </c>
      <c r="G18" s="50">
        <f>SUM(G15:G17)</f>
        <v>9686</v>
      </c>
      <c r="H18" s="33" t="s">
        <v>10</v>
      </c>
    </row>
    <row r="19" spans="1:8" s="34" customFormat="1" ht="12.6" thickBot="1" x14ac:dyDescent="0.3">
      <c r="A19" s="46"/>
      <c r="B19" s="417" t="s">
        <v>130</v>
      </c>
      <c r="C19" s="417"/>
      <c r="D19" s="418"/>
      <c r="E19" s="47">
        <f>+E18+E13</f>
        <v>0</v>
      </c>
      <c r="F19" s="47">
        <f>+F18+F13</f>
        <v>0</v>
      </c>
      <c r="G19" s="53">
        <f>+G18+G13</f>
        <v>40159</v>
      </c>
      <c r="H19" s="33" t="s">
        <v>10</v>
      </c>
    </row>
    <row r="20" spans="1:8" ht="13.9" x14ac:dyDescent="0.25">
      <c r="H20" s="33" t="s">
        <v>11</v>
      </c>
    </row>
    <row r="21" spans="1:8" s="34" customFormat="1" ht="13.9" x14ac:dyDescent="0.25">
      <c r="A21" s="227"/>
      <c r="B21" s="228"/>
      <c r="C21" s="228"/>
      <c r="D21" s="152"/>
      <c r="E21" s="152"/>
      <c r="F21" s="152"/>
      <c r="G21" s="152"/>
      <c r="H21" s="33"/>
    </row>
  </sheetData>
  <mergeCells count="18">
    <mergeCell ref="A1:G1"/>
    <mergeCell ref="A2:G2"/>
    <mergeCell ref="A3:G3"/>
    <mergeCell ref="A4:G4"/>
    <mergeCell ref="B7:D7"/>
    <mergeCell ref="A5:G5"/>
    <mergeCell ref="B19:D19"/>
    <mergeCell ref="B14:D14"/>
    <mergeCell ref="B15:D15"/>
    <mergeCell ref="B16:D16"/>
    <mergeCell ref="B17:D17"/>
    <mergeCell ref="B18:D18"/>
    <mergeCell ref="B11:D11"/>
    <mergeCell ref="B12:D12"/>
    <mergeCell ref="B13:D13"/>
    <mergeCell ref="B9:D9"/>
    <mergeCell ref="B8:D8"/>
    <mergeCell ref="B10:D10"/>
  </mergeCells>
  <printOptions horizontalCentered="1"/>
  <pageMargins left="0.7" right="0.7" top="0.65" bottom="0.46" header="0.3" footer="0.21"/>
  <pageSetup scale="90" fitToHeight="0" orientation="landscape" r:id="rId1"/>
  <headerFooter>
    <oddHeader>&amp;L&amp;"Arial,Bold"&amp;12E. Justification for Technical and Base Adjustments</oddHeader>
    <oddFooter>&amp;C&amp;"Arial,Regular"Exhibit E - Justification for Technical and Base Adjustments</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1"/>
  <sheetViews>
    <sheetView view="pageBreakPreview" zoomScale="85" zoomScaleNormal="100" zoomScaleSheetLayoutView="85" workbookViewId="0">
      <selection activeCell="K37" sqref="K37"/>
    </sheetView>
  </sheetViews>
  <sheetFormatPr defaultColWidth="9.140625" defaultRowHeight="14.25" x14ac:dyDescent="0.2"/>
  <cols>
    <col min="1" max="1" width="37.140625" style="8" customWidth="1"/>
    <col min="2" max="3" width="8.28515625" style="8" customWidth="1"/>
    <col min="4" max="4" width="12.7109375" style="8" customWidth="1"/>
    <col min="5" max="6" width="8.28515625" style="8" customWidth="1"/>
    <col min="7" max="7" width="12.7109375" style="8" customWidth="1"/>
    <col min="8" max="9" width="8.28515625" style="8" customWidth="1"/>
    <col min="10" max="10" width="11" style="8" customWidth="1"/>
    <col min="11" max="12" width="12.7109375" style="8" customWidth="1"/>
    <col min="13" max="14" width="8.28515625" style="8" customWidth="1"/>
    <col min="15" max="15" width="12.7109375" style="8" customWidth="1"/>
    <col min="16" max="16" width="14" style="4" bestFit="1" customWidth="1"/>
    <col min="17" max="16384" width="9.140625" style="8"/>
  </cols>
  <sheetData>
    <row r="1" spans="1:17" ht="17.45" x14ac:dyDescent="0.3">
      <c r="A1" s="431" t="s">
        <v>48</v>
      </c>
      <c r="B1" s="431"/>
      <c r="C1" s="431"/>
      <c r="D1" s="431"/>
      <c r="E1" s="431"/>
      <c r="F1" s="431"/>
      <c r="G1" s="431"/>
      <c r="H1" s="431"/>
      <c r="I1" s="431"/>
      <c r="J1" s="431"/>
      <c r="K1" s="431"/>
      <c r="L1" s="431"/>
      <c r="M1" s="431"/>
      <c r="N1" s="431"/>
      <c r="O1" s="431"/>
      <c r="P1" s="55" t="s">
        <v>10</v>
      </c>
    </row>
    <row r="2" spans="1:17" ht="15" x14ac:dyDescent="0.25">
      <c r="A2" s="378" t="s">
        <v>171</v>
      </c>
      <c r="B2" s="378"/>
      <c r="C2" s="378"/>
      <c r="D2" s="378"/>
      <c r="E2" s="378"/>
      <c r="F2" s="378"/>
      <c r="G2" s="378"/>
      <c r="H2" s="378"/>
      <c r="I2" s="378"/>
      <c r="J2" s="378"/>
      <c r="K2" s="378"/>
      <c r="L2" s="378"/>
      <c r="M2" s="378"/>
      <c r="N2" s="378"/>
      <c r="O2" s="378"/>
      <c r="P2" s="55" t="s">
        <v>10</v>
      </c>
    </row>
    <row r="3" spans="1:17" ht="13.9" x14ac:dyDescent="0.25">
      <c r="A3" s="389" t="s">
        <v>1</v>
      </c>
      <c r="B3" s="389"/>
      <c r="C3" s="389"/>
      <c r="D3" s="389"/>
      <c r="E3" s="389"/>
      <c r="F3" s="389"/>
      <c r="G3" s="389"/>
      <c r="H3" s="389"/>
      <c r="I3" s="389"/>
      <c r="J3" s="389"/>
      <c r="K3" s="389"/>
      <c r="L3" s="389"/>
      <c r="M3" s="389"/>
      <c r="N3" s="389"/>
      <c r="O3" s="389"/>
      <c r="P3" s="55" t="s">
        <v>10</v>
      </c>
    </row>
    <row r="4" spans="1:17" ht="13.9" x14ac:dyDescent="0.25">
      <c r="A4" s="390" t="s">
        <v>2</v>
      </c>
      <c r="B4" s="390"/>
      <c r="C4" s="390"/>
      <c r="D4" s="390"/>
      <c r="E4" s="390"/>
      <c r="F4" s="390"/>
      <c r="G4" s="390"/>
      <c r="H4" s="390"/>
      <c r="I4" s="390"/>
      <c r="J4" s="390"/>
      <c r="K4" s="390"/>
      <c r="L4" s="390"/>
      <c r="M4" s="390"/>
      <c r="N4" s="390"/>
      <c r="O4" s="390"/>
      <c r="P4" s="55" t="s">
        <v>10</v>
      </c>
    </row>
    <row r="5" spans="1:17" ht="13.9" x14ac:dyDescent="0.25">
      <c r="A5" s="7"/>
      <c r="B5" s="7"/>
      <c r="C5" s="7"/>
      <c r="D5" s="7"/>
      <c r="E5" s="7"/>
      <c r="F5" s="7"/>
      <c r="G5" s="7"/>
      <c r="H5" s="7"/>
      <c r="I5" s="7"/>
      <c r="J5" s="7"/>
      <c r="K5" s="7"/>
      <c r="L5" s="7"/>
      <c r="M5" s="7"/>
      <c r="N5" s="7"/>
      <c r="O5" s="7"/>
      <c r="P5" s="55" t="s">
        <v>10</v>
      </c>
    </row>
    <row r="6" spans="1:17" ht="14.45" thickBot="1" x14ac:dyDescent="0.3">
      <c r="A6" s="54"/>
      <c r="B6" s="54"/>
      <c r="C6" s="54"/>
      <c r="D6" s="54"/>
      <c r="E6" s="54"/>
      <c r="F6" s="54"/>
      <c r="G6" s="54"/>
      <c r="H6" s="54"/>
      <c r="I6" s="54"/>
      <c r="J6" s="54"/>
      <c r="K6" s="54"/>
      <c r="L6" s="54"/>
      <c r="M6" s="54"/>
      <c r="N6" s="54"/>
      <c r="O6" s="54"/>
      <c r="P6" s="55" t="s">
        <v>10</v>
      </c>
    </row>
    <row r="7" spans="1:17" s="234" customFormat="1" ht="33.75" customHeight="1" x14ac:dyDescent="0.2">
      <c r="A7" s="384" t="s">
        <v>128</v>
      </c>
      <c r="B7" s="386" t="s">
        <v>167</v>
      </c>
      <c r="C7" s="386"/>
      <c r="D7" s="386"/>
      <c r="E7" s="386" t="s">
        <v>260</v>
      </c>
      <c r="F7" s="386"/>
      <c r="G7" s="386"/>
      <c r="H7" s="386" t="s">
        <v>46</v>
      </c>
      <c r="I7" s="386"/>
      <c r="J7" s="386"/>
      <c r="K7" s="233" t="s">
        <v>47</v>
      </c>
      <c r="L7" s="233" t="s">
        <v>131</v>
      </c>
      <c r="M7" s="386" t="s">
        <v>242</v>
      </c>
      <c r="N7" s="386"/>
      <c r="O7" s="430"/>
      <c r="P7" s="217" t="s">
        <v>10</v>
      </c>
    </row>
    <row r="8" spans="1:17" ht="28.5" x14ac:dyDescent="0.2">
      <c r="A8" s="385"/>
      <c r="B8" s="10" t="s">
        <v>3</v>
      </c>
      <c r="C8" s="173" t="s">
        <v>227</v>
      </c>
      <c r="D8" s="10" t="s">
        <v>4</v>
      </c>
      <c r="E8" s="10" t="s">
        <v>3</v>
      </c>
      <c r="F8" s="173" t="s">
        <v>227</v>
      </c>
      <c r="G8" s="10" t="s">
        <v>4</v>
      </c>
      <c r="H8" s="10" t="s">
        <v>3</v>
      </c>
      <c r="I8" s="173" t="s">
        <v>227</v>
      </c>
      <c r="J8" s="10" t="s">
        <v>4</v>
      </c>
      <c r="K8" s="19" t="s">
        <v>4</v>
      </c>
      <c r="L8" s="10" t="s">
        <v>4</v>
      </c>
      <c r="M8" s="10" t="s">
        <v>3</v>
      </c>
      <c r="N8" s="173" t="s">
        <v>227</v>
      </c>
      <c r="O8" s="11" t="s">
        <v>4</v>
      </c>
      <c r="P8" s="55" t="s">
        <v>10</v>
      </c>
    </row>
    <row r="9" spans="1:17" ht="13.9" x14ac:dyDescent="0.25">
      <c r="A9" s="178" t="s">
        <v>172</v>
      </c>
      <c r="B9" s="180">
        <v>8098</v>
      </c>
      <c r="C9" s="180">
        <v>7437</v>
      </c>
      <c r="D9" s="180">
        <v>1497949</v>
      </c>
      <c r="E9" s="180">
        <v>0</v>
      </c>
      <c r="F9" s="180">
        <v>0</v>
      </c>
      <c r="G9" s="180">
        <v>-76572</v>
      </c>
      <c r="H9" s="118">
        <v>0</v>
      </c>
      <c r="I9" s="118">
        <v>0</v>
      </c>
      <c r="J9" s="118">
        <f>9546+23432-491</f>
        <v>32487</v>
      </c>
      <c r="K9" s="118">
        <v>13249</v>
      </c>
      <c r="L9" s="118">
        <v>1698</v>
      </c>
      <c r="M9" s="118">
        <f t="shared" ref="M9:N11" si="0">B9+H9</f>
        <v>8098</v>
      </c>
      <c r="N9" s="118">
        <f t="shared" si="0"/>
        <v>7437</v>
      </c>
      <c r="O9" s="263">
        <f>D9+G9+J9+K9+L9</f>
        <v>1468811</v>
      </c>
      <c r="P9" s="55" t="s">
        <v>10</v>
      </c>
    </row>
    <row r="10" spans="1:17" ht="13.9" x14ac:dyDescent="0.25">
      <c r="A10" s="179" t="s">
        <v>173</v>
      </c>
      <c r="B10" s="157">
        <v>2478</v>
      </c>
      <c r="C10" s="157">
        <v>2276</v>
      </c>
      <c r="D10" s="157">
        <v>397924</v>
      </c>
      <c r="E10" s="314">
        <v>0</v>
      </c>
      <c r="F10" s="314">
        <v>0</v>
      </c>
      <c r="G10" s="314">
        <v>-20341</v>
      </c>
      <c r="H10" s="24">
        <v>0</v>
      </c>
      <c r="I10" s="24">
        <v>0</v>
      </c>
      <c r="J10" s="24">
        <f>2537+7085</f>
        <v>9622</v>
      </c>
      <c r="K10" s="24">
        <v>0</v>
      </c>
      <c r="L10" s="24">
        <v>0</v>
      </c>
      <c r="M10" s="24">
        <f t="shared" si="0"/>
        <v>2478</v>
      </c>
      <c r="N10" s="24">
        <f t="shared" si="0"/>
        <v>2276</v>
      </c>
      <c r="O10" s="24">
        <f>D10+G10+J10+K10+L10</f>
        <v>387205</v>
      </c>
      <c r="P10" s="55" t="s">
        <v>10</v>
      </c>
    </row>
    <row r="11" spans="1:17" ht="13.9" x14ac:dyDescent="0.25">
      <c r="A11" s="179" t="s">
        <v>174</v>
      </c>
      <c r="B11" s="157">
        <f>53</f>
        <v>53</v>
      </c>
      <c r="C11" s="157">
        <v>53</v>
      </c>
      <c r="D11" s="157">
        <v>32978</v>
      </c>
      <c r="E11" s="314">
        <v>0</v>
      </c>
      <c r="F11" s="314">
        <v>0</v>
      </c>
      <c r="G11" s="314">
        <v>-1687</v>
      </c>
      <c r="H11" s="24">
        <v>0</v>
      </c>
      <c r="I11" s="24">
        <v>0</v>
      </c>
      <c r="J11" s="239">
        <v>-5096</v>
      </c>
      <c r="K11" s="24">
        <v>0</v>
      </c>
      <c r="L11" s="24">
        <v>0</v>
      </c>
      <c r="M11" s="24">
        <f t="shared" si="0"/>
        <v>53</v>
      </c>
      <c r="N11" s="24">
        <f t="shared" si="0"/>
        <v>53</v>
      </c>
      <c r="O11" s="131">
        <f>D11+G11+J11+K11+L11</f>
        <v>26195</v>
      </c>
      <c r="P11" s="55" t="s">
        <v>10</v>
      </c>
    </row>
    <row r="12" spans="1:17" ht="13.9" x14ac:dyDescent="0.25">
      <c r="A12" s="12"/>
      <c r="B12" s="121"/>
      <c r="C12" s="121"/>
      <c r="D12" s="121"/>
      <c r="E12" s="121"/>
      <c r="F12" s="121"/>
      <c r="G12" s="121"/>
      <c r="H12" s="121"/>
      <c r="I12" s="121"/>
      <c r="J12" s="121"/>
      <c r="K12" s="121"/>
      <c r="L12" s="121"/>
      <c r="M12" s="121"/>
      <c r="N12" s="24"/>
      <c r="O12" s="122"/>
      <c r="P12" s="55"/>
      <c r="Q12" s="183"/>
    </row>
    <row r="13" spans="1:17" ht="13.9" x14ac:dyDescent="0.25">
      <c r="A13" s="13" t="s">
        <v>125</v>
      </c>
      <c r="B13" s="123">
        <f>SUM(B9:B12)</f>
        <v>10629</v>
      </c>
      <c r="C13" s="123">
        <f t="shared" ref="C13:O13" si="1">SUM(C9:C12)</f>
        <v>9766</v>
      </c>
      <c r="D13" s="123">
        <f t="shared" si="1"/>
        <v>1928851</v>
      </c>
      <c r="E13" s="123">
        <f>SUM(E9:E12)</f>
        <v>0</v>
      </c>
      <c r="F13" s="123">
        <f t="shared" ref="F13:G13" si="2">SUM(F9:F12)</f>
        <v>0</v>
      </c>
      <c r="G13" s="123">
        <f t="shared" si="2"/>
        <v>-98600</v>
      </c>
      <c r="H13" s="123">
        <f t="shared" si="1"/>
        <v>0</v>
      </c>
      <c r="I13" s="123">
        <f t="shared" si="1"/>
        <v>0</v>
      </c>
      <c r="J13" s="123">
        <f t="shared" si="1"/>
        <v>37013</v>
      </c>
      <c r="K13" s="123">
        <f>SUM(K9:K12)</f>
        <v>13249</v>
      </c>
      <c r="L13" s="123">
        <f>SUM(L9:L12)</f>
        <v>1698</v>
      </c>
      <c r="M13" s="123">
        <f t="shared" si="1"/>
        <v>10629</v>
      </c>
      <c r="N13" s="123">
        <f t="shared" si="1"/>
        <v>9766</v>
      </c>
      <c r="O13" s="124">
        <f t="shared" si="1"/>
        <v>1882211</v>
      </c>
      <c r="P13" s="55" t="s">
        <v>10</v>
      </c>
    </row>
    <row r="14" spans="1:17" ht="13.9" x14ac:dyDescent="0.25">
      <c r="A14" s="93" t="s">
        <v>19</v>
      </c>
      <c r="B14" s="130"/>
      <c r="C14" s="130">
        <v>1559</v>
      </c>
      <c r="D14" s="130"/>
      <c r="E14" s="130"/>
      <c r="F14" s="130">
        <v>0</v>
      </c>
      <c r="G14" s="130"/>
      <c r="H14" s="130"/>
      <c r="I14" s="130">
        <v>0</v>
      </c>
      <c r="J14" s="130"/>
      <c r="K14" s="130"/>
      <c r="L14" s="130"/>
      <c r="M14" s="130"/>
      <c r="N14" s="130">
        <f>C14+I14</f>
        <v>1559</v>
      </c>
      <c r="O14" s="131"/>
      <c r="P14" s="55" t="s">
        <v>10</v>
      </c>
    </row>
    <row r="15" spans="1:17" ht="13.9" x14ac:dyDescent="0.25">
      <c r="A15" s="99" t="s">
        <v>126</v>
      </c>
      <c r="B15" s="24"/>
      <c r="C15" s="24">
        <f>C13+C14</f>
        <v>11325</v>
      </c>
      <c r="D15" s="24"/>
      <c r="E15" s="24"/>
      <c r="F15" s="24">
        <f>F13+F14</f>
        <v>0</v>
      </c>
      <c r="G15" s="24"/>
      <c r="H15" s="24"/>
      <c r="I15" s="24">
        <f>I13+I14</f>
        <v>0</v>
      </c>
      <c r="J15" s="24"/>
      <c r="K15" s="24"/>
      <c r="L15" s="24"/>
      <c r="M15" s="24"/>
      <c r="N15" s="130">
        <f>N13+N14</f>
        <v>11325</v>
      </c>
      <c r="O15" s="120"/>
      <c r="P15" s="55" t="s">
        <v>10</v>
      </c>
    </row>
    <row r="16" spans="1:17" ht="13.9" x14ac:dyDescent="0.25">
      <c r="A16" s="15"/>
      <c r="B16" s="24"/>
      <c r="C16" s="24"/>
      <c r="D16" s="24"/>
      <c r="E16" s="24"/>
      <c r="F16" s="24"/>
      <c r="G16" s="24"/>
      <c r="H16" s="24"/>
      <c r="I16" s="24"/>
      <c r="J16" s="24"/>
      <c r="K16" s="24"/>
      <c r="L16" s="24"/>
      <c r="M16" s="24"/>
      <c r="N16" s="24"/>
      <c r="O16" s="120"/>
      <c r="P16" s="55" t="s">
        <v>10</v>
      </c>
    </row>
    <row r="17" spans="1:16" ht="13.9" x14ac:dyDescent="0.25">
      <c r="A17" s="15" t="s">
        <v>20</v>
      </c>
      <c r="B17" s="24"/>
      <c r="C17" s="24"/>
      <c r="D17" s="24"/>
      <c r="E17" s="24"/>
      <c r="F17" s="24"/>
      <c r="G17" s="24"/>
      <c r="H17" s="24"/>
      <c r="I17" s="24"/>
      <c r="J17" s="24"/>
      <c r="K17" s="24"/>
      <c r="L17" s="24"/>
      <c r="M17" s="24"/>
      <c r="N17" s="24"/>
      <c r="O17" s="120"/>
      <c r="P17" s="55" t="s">
        <v>10</v>
      </c>
    </row>
    <row r="18" spans="1:16" ht="13.9" x14ac:dyDescent="0.25">
      <c r="A18" s="16" t="s">
        <v>21</v>
      </c>
      <c r="B18" s="132"/>
      <c r="C18" s="132">
        <v>71</v>
      </c>
      <c r="D18" s="132"/>
      <c r="E18" s="132"/>
      <c r="F18" s="132"/>
      <c r="G18" s="132"/>
      <c r="H18" s="132"/>
      <c r="I18" s="132">
        <v>0</v>
      </c>
      <c r="J18" s="132"/>
      <c r="K18" s="132"/>
      <c r="L18" s="132"/>
      <c r="M18" s="132"/>
      <c r="N18" s="24">
        <f>C18+I18</f>
        <v>71</v>
      </c>
      <c r="O18" s="133"/>
      <c r="P18" s="55" t="s">
        <v>10</v>
      </c>
    </row>
    <row r="19" spans="1:16" ht="14.45" thickBot="1" x14ac:dyDescent="0.3">
      <c r="A19" s="100" t="s">
        <v>127</v>
      </c>
      <c r="B19" s="134"/>
      <c r="C19" s="134">
        <f>C15+C18</f>
        <v>11396</v>
      </c>
      <c r="D19" s="134"/>
      <c r="E19" s="134"/>
      <c r="F19" s="134">
        <f>F15+F18</f>
        <v>0</v>
      </c>
      <c r="G19" s="134"/>
      <c r="H19" s="134"/>
      <c r="I19" s="134">
        <f>I15+I18</f>
        <v>0</v>
      </c>
      <c r="J19" s="134"/>
      <c r="K19" s="134"/>
      <c r="L19" s="134"/>
      <c r="M19" s="134"/>
      <c r="N19" s="134">
        <f>SUM(N15,N18:N18)</f>
        <v>11396</v>
      </c>
      <c r="O19" s="135"/>
      <c r="P19" s="55" t="s">
        <v>10</v>
      </c>
    </row>
    <row r="20" spans="1:16" ht="13.9" x14ac:dyDescent="0.25">
      <c r="A20" s="344" t="s">
        <v>243</v>
      </c>
      <c r="B20" s="275"/>
      <c r="C20" s="275"/>
      <c r="D20" s="275"/>
      <c r="E20" s="275"/>
      <c r="F20" s="275"/>
      <c r="G20" s="275"/>
      <c r="H20" s="275"/>
      <c r="I20" s="275"/>
      <c r="J20" s="275"/>
      <c r="K20" s="275"/>
      <c r="L20" s="275"/>
      <c r="M20" s="275"/>
      <c r="N20" s="275"/>
      <c r="O20" s="275"/>
      <c r="P20" s="55"/>
    </row>
    <row r="21" spans="1:16" ht="13.9" x14ac:dyDescent="0.25">
      <c r="A21" s="278"/>
      <c r="B21" s="275"/>
      <c r="C21" s="275"/>
      <c r="D21" s="275"/>
      <c r="E21" s="275"/>
      <c r="F21" s="275"/>
      <c r="G21" s="275"/>
      <c r="H21" s="275"/>
      <c r="I21" s="275"/>
      <c r="J21" s="275"/>
      <c r="K21" s="275"/>
      <c r="L21" s="275"/>
      <c r="M21" s="275"/>
      <c r="N21" s="275"/>
      <c r="O21" s="275"/>
      <c r="P21" s="55"/>
    </row>
    <row r="22" spans="1:16" ht="13.9" x14ac:dyDescent="0.25">
      <c r="A22" s="235" t="s">
        <v>46</v>
      </c>
      <c r="B22" s="234"/>
      <c r="C22" s="234"/>
      <c r="D22" s="234"/>
      <c r="E22" s="234"/>
      <c r="F22" s="234"/>
      <c r="G22" s="234"/>
      <c r="H22" s="234"/>
      <c r="I22" s="234"/>
      <c r="J22" s="234"/>
      <c r="K22" s="234"/>
      <c r="L22" s="234"/>
      <c r="M22" s="234"/>
      <c r="N22" s="234"/>
      <c r="O22" s="234"/>
      <c r="P22" s="55" t="s">
        <v>10</v>
      </c>
    </row>
    <row r="23" spans="1:16" ht="22.9" customHeight="1" x14ac:dyDescent="0.25">
      <c r="A23" s="429" t="s">
        <v>219</v>
      </c>
      <c r="B23" s="429"/>
      <c r="C23" s="429"/>
      <c r="D23" s="429"/>
      <c r="E23" s="429"/>
      <c r="F23" s="429"/>
      <c r="G23" s="429"/>
      <c r="H23" s="429"/>
      <c r="I23" s="429"/>
      <c r="J23" s="429"/>
      <c r="K23" s="429"/>
      <c r="L23" s="429"/>
      <c r="M23" s="429"/>
      <c r="N23" s="429"/>
      <c r="O23" s="429"/>
      <c r="P23" s="55"/>
    </row>
    <row r="24" spans="1:16" ht="50.45" customHeight="1" x14ac:dyDescent="0.25">
      <c r="A24" s="429" t="s">
        <v>284</v>
      </c>
      <c r="B24" s="429"/>
      <c r="C24" s="429"/>
      <c r="D24" s="429"/>
      <c r="E24" s="429"/>
      <c r="F24" s="429"/>
      <c r="G24" s="429"/>
      <c r="H24" s="429"/>
      <c r="I24" s="429"/>
      <c r="J24" s="429"/>
      <c r="K24" s="429"/>
      <c r="L24" s="429"/>
      <c r="M24" s="429"/>
      <c r="N24" s="429"/>
      <c r="O24" s="429"/>
      <c r="P24" s="55" t="s">
        <v>10</v>
      </c>
    </row>
    <row r="25" spans="1:16" ht="13.9" x14ac:dyDescent="0.25">
      <c r="A25" s="428"/>
      <c r="B25" s="428"/>
      <c r="C25" s="428"/>
      <c r="D25" s="428"/>
      <c r="E25" s="428"/>
      <c r="F25" s="428"/>
      <c r="G25" s="428"/>
      <c r="H25" s="428"/>
      <c r="I25" s="428"/>
      <c r="J25" s="428"/>
      <c r="K25" s="428"/>
      <c r="L25" s="428"/>
      <c r="M25" s="428"/>
      <c r="N25" s="428"/>
      <c r="O25" s="428"/>
      <c r="P25" s="55" t="s">
        <v>10</v>
      </c>
    </row>
    <row r="26" spans="1:16" ht="14.45" customHeight="1" x14ac:dyDescent="0.25">
      <c r="A26" s="235" t="s">
        <v>146</v>
      </c>
      <c r="B26" s="234"/>
      <c r="C26" s="234"/>
      <c r="D26" s="234"/>
      <c r="E26" s="234"/>
      <c r="F26" s="234"/>
      <c r="G26" s="234"/>
      <c r="H26" s="234"/>
      <c r="I26" s="234"/>
      <c r="J26" s="234"/>
      <c r="K26" s="234"/>
      <c r="L26" s="234"/>
      <c r="M26" s="234"/>
      <c r="N26" s="234"/>
      <c r="O26" s="234"/>
      <c r="P26" s="55" t="s">
        <v>10</v>
      </c>
    </row>
    <row r="27" spans="1:16" ht="22.9" customHeight="1" x14ac:dyDescent="0.25">
      <c r="A27" s="429" t="s">
        <v>285</v>
      </c>
      <c r="B27" s="429"/>
      <c r="C27" s="429"/>
      <c r="D27" s="429"/>
      <c r="E27" s="429"/>
      <c r="F27" s="429"/>
      <c r="G27" s="429"/>
      <c r="H27" s="429"/>
      <c r="I27" s="429"/>
      <c r="J27" s="429"/>
      <c r="K27" s="429"/>
      <c r="L27" s="429"/>
      <c r="M27" s="429"/>
      <c r="N27" s="429"/>
      <c r="O27" s="429"/>
      <c r="P27" s="55" t="s">
        <v>10</v>
      </c>
    </row>
    <row r="28" spans="1:16" ht="34.9" customHeight="1" x14ac:dyDescent="0.25">
      <c r="A28" s="429" t="s">
        <v>286</v>
      </c>
      <c r="B28" s="429"/>
      <c r="C28" s="429"/>
      <c r="D28" s="429"/>
      <c r="E28" s="429"/>
      <c r="F28" s="429"/>
      <c r="G28" s="429"/>
      <c r="H28" s="429"/>
      <c r="I28" s="429"/>
      <c r="J28" s="429"/>
      <c r="K28" s="429"/>
      <c r="L28" s="429"/>
      <c r="M28" s="429"/>
      <c r="N28" s="429"/>
      <c r="O28" s="429"/>
      <c r="P28" s="55"/>
    </row>
    <row r="29" spans="1:16" ht="14.45" customHeight="1" x14ac:dyDescent="0.25">
      <c r="A29" s="365"/>
      <c r="B29" s="365"/>
      <c r="C29" s="365"/>
      <c r="D29" s="365"/>
      <c r="E29" s="365"/>
      <c r="F29" s="365"/>
      <c r="G29" s="365"/>
      <c r="H29" s="365"/>
      <c r="I29" s="365"/>
      <c r="J29" s="365"/>
      <c r="K29" s="365"/>
      <c r="L29" s="365"/>
      <c r="M29" s="365"/>
      <c r="N29" s="365"/>
      <c r="O29" s="365"/>
      <c r="P29" s="55"/>
    </row>
    <row r="30" spans="1:16" s="234" customFormat="1" ht="13.9" x14ac:dyDescent="0.25">
      <c r="A30" s="235" t="s">
        <v>147</v>
      </c>
    </row>
    <row r="31" spans="1:16" ht="13.9" x14ac:dyDescent="0.25">
      <c r="A31" s="152" t="s">
        <v>287</v>
      </c>
      <c r="P31" s="308" t="s">
        <v>11</v>
      </c>
    </row>
  </sheetData>
  <mergeCells count="14">
    <mergeCell ref="A7:A8"/>
    <mergeCell ref="B7:D7"/>
    <mergeCell ref="H7:J7"/>
    <mergeCell ref="M7:O7"/>
    <mergeCell ref="A1:O1"/>
    <mergeCell ref="A2:O2"/>
    <mergeCell ref="A3:O3"/>
    <mergeCell ref="A4:O4"/>
    <mergeCell ref="E7:G7"/>
    <mergeCell ref="A25:O25"/>
    <mergeCell ref="A27:O27"/>
    <mergeCell ref="A28:O28"/>
    <mergeCell ref="A24:O24"/>
    <mergeCell ref="A23:O23"/>
  </mergeCells>
  <printOptions horizontalCentered="1"/>
  <pageMargins left="0.2" right="0.2" top="0.75" bottom="0.75" header="0.3" footer="0.3"/>
  <pageSetup scale="75" fitToHeight="0" orientation="landscape" r:id="rId1"/>
  <headerFooter>
    <oddHeader>&amp;L&amp;"Arial,Bold"&amp;12F. Crosswalk of 2013 Availability</oddHeader>
    <oddFooter>&amp;C&amp;"Arial,Regular"Exhibit F - Crosswalk of 2013 Availability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3"/>
  <sheetViews>
    <sheetView workbookViewId="0">
      <selection activeCell="G33" sqref="G33"/>
    </sheetView>
  </sheetViews>
  <sheetFormatPr defaultColWidth="9.140625" defaultRowHeight="14.25" x14ac:dyDescent="0.2"/>
  <cols>
    <col min="1" max="1" width="37.140625" style="8" customWidth="1"/>
    <col min="2" max="3" width="8.28515625" style="8" customWidth="1"/>
    <col min="4" max="4" width="12.7109375" style="8" customWidth="1"/>
    <col min="5" max="6" width="8.28515625" style="8" customWidth="1"/>
    <col min="7" max="7" width="11" style="8" customWidth="1"/>
    <col min="8" max="9" width="12.7109375" style="8" customWidth="1"/>
    <col min="10" max="11" width="8.28515625" style="8" customWidth="1"/>
    <col min="12" max="12" width="12.7109375" style="8" customWidth="1"/>
    <col min="13" max="13" width="14" style="308" bestFit="1" customWidth="1"/>
    <col min="14" max="15" width="8.28515625" style="8" customWidth="1"/>
    <col min="16" max="16" width="12.7109375" style="8" customWidth="1"/>
    <col min="17" max="16384" width="9.140625" style="8"/>
  </cols>
  <sheetData>
    <row r="1" spans="1:16" ht="17.45" x14ac:dyDescent="0.3">
      <c r="A1" s="431" t="s">
        <v>244</v>
      </c>
      <c r="B1" s="431"/>
      <c r="C1" s="431"/>
      <c r="D1" s="431"/>
      <c r="E1" s="431"/>
      <c r="F1" s="431"/>
      <c r="G1" s="431"/>
      <c r="H1" s="431"/>
      <c r="I1" s="431"/>
      <c r="J1" s="431"/>
      <c r="K1" s="431"/>
      <c r="L1" s="431"/>
      <c r="M1" s="217" t="s">
        <v>10</v>
      </c>
      <c r="N1" s="5"/>
      <c r="O1" s="5"/>
      <c r="P1" s="5"/>
    </row>
    <row r="2" spans="1:16" ht="15" x14ac:dyDescent="0.25">
      <c r="A2" s="378" t="s">
        <v>171</v>
      </c>
      <c r="B2" s="378"/>
      <c r="C2" s="378"/>
      <c r="D2" s="378"/>
      <c r="E2" s="378"/>
      <c r="F2" s="378"/>
      <c r="G2" s="378"/>
      <c r="H2" s="378"/>
      <c r="I2" s="378"/>
      <c r="J2" s="378"/>
      <c r="K2" s="378"/>
      <c r="L2" s="378"/>
      <c r="M2" s="217" t="s">
        <v>10</v>
      </c>
      <c r="N2" s="6"/>
      <c r="O2" s="6"/>
      <c r="P2" s="6"/>
    </row>
    <row r="3" spans="1:16" ht="13.9" x14ac:dyDescent="0.25">
      <c r="A3" s="389" t="s">
        <v>1</v>
      </c>
      <c r="B3" s="389"/>
      <c r="C3" s="389"/>
      <c r="D3" s="389"/>
      <c r="E3" s="389"/>
      <c r="F3" s="389"/>
      <c r="G3" s="389"/>
      <c r="H3" s="389"/>
      <c r="I3" s="389"/>
      <c r="J3" s="389"/>
      <c r="K3" s="389"/>
      <c r="L3" s="389"/>
      <c r="M3" s="217" t="s">
        <v>10</v>
      </c>
      <c r="N3" s="9"/>
      <c r="O3" s="9"/>
      <c r="P3" s="9"/>
    </row>
    <row r="4" spans="1:16" ht="13.9" x14ac:dyDescent="0.25">
      <c r="A4" s="390" t="s">
        <v>2</v>
      </c>
      <c r="B4" s="390"/>
      <c r="C4" s="390"/>
      <c r="D4" s="390"/>
      <c r="E4" s="390"/>
      <c r="F4" s="390"/>
      <c r="G4" s="390"/>
      <c r="H4" s="390"/>
      <c r="I4" s="390"/>
      <c r="J4" s="390"/>
      <c r="K4" s="390"/>
      <c r="L4" s="390"/>
      <c r="M4" s="217" t="s">
        <v>10</v>
      </c>
      <c r="N4" s="7"/>
      <c r="O4" s="7"/>
      <c r="P4" s="7"/>
    </row>
    <row r="5" spans="1:16" ht="13.9" x14ac:dyDescent="0.25">
      <c r="A5" s="7"/>
      <c r="B5" s="7"/>
      <c r="C5" s="7"/>
      <c r="D5" s="7"/>
      <c r="E5" s="7"/>
      <c r="F5" s="7"/>
      <c r="G5" s="7"/>
      <c r="H5" s="7"/>
      <c r="I5" s="7"/>
      <c r="J5" s="7"/>
      <c r="K5" s="7"/>
      <c r="L5" s="7"/>
      <c r="M5" s="217" t="s">
        <v>10</v>
      </c>
      <c r="N5" s="7"/>
      <c r="O5" s="7"/>
      <c r="P5" s="7"/>
    </row>
    <row r="6" spans="1:16" ht="14.45" thickBot="1" x14ac:dyDescent="0.3">
      <c r="A6" s="54"/>
      <c r="B6" s="54"/>
      <c r="C6" s="54"/>
      <c r="D6" s="54"/>
      <c r="E6" s="54"/>
      <c r="F6" s="54"/>
      <c r="G6" s="54"/>
      <c r="H6" s="54"/>
      <c r="I6" s="54"/>
      <c r="J6" s="54"/>
      <c r="K6" s="54"/>
      <c r="L6" s="54"/>
      <c r="M6" s="217" t="s">
        <v>10</v>
      </c>
      <c r="N6" s="7"/>
      <c r="O6" s="7"/>
      <c r="P6" s="7"/>
    </row>
    <row r="7" spans="1:16" s="234" customFormat="1" ht="30" x14ac:dyDescent="0.2">
      <c r="A7" s="384" t="s">
        <v>128</v>
      </c>
      <c r="B7" s="386" t="s">
        <v>221</v>
      </c>
      <c r="C7" s="386"/>
      <c r="D7" s="386"/>
      <c r="E7" s="386" t="s">
        <v>46</v>
      </c>
      <c r="F7" s="386"/>
      <c r="G7" s="386"/>
      <c r="H7" s="271" t="s">
        <v>47</v>
      </c>
      <c r="I7" s="271" t="s">
        <v>131</v>
      </c>
      <c r="J7" s="386" t="s">
        <v>245</v>
      </c>
      <c r="K7" s="386"/>
      <c r="L7" s="430"/>
      <c r="M7" s="217" t="s">
        <v>10</v>
      </c>
    </row>
    <row r="8" spans="1:16" ht="28.5" x14ac:dyDescent="0.2">
      <c r="A8" s="385"/>
      <c r="B8" s="10" t="s">
        <v>3</v>
      </c>
      <c r="C8" s="173" t="s">
        <v>123</v>
      </c>
      <c r="D8" s="10" t="s">
        <v>4</v>
      </c>
      <c r="E8" s="10" t="s">
        <v>3</v>
      </c>
      <c r="F8" s="173" t="s">
        <v>123</v>
      </c>
      <c r="G8" s="10" t="s">
        <v>4</v>
      </c>
      <c r="H8" s="19" t="s">
        <v>4</v>
      </c>
      <c r="I8" s="10" t="s">
        <v>4</v>
      </c>
      <c r="J8" s="10" t="s">
        <v>3</v>
      </c>
      <c r="K8" s="173" t="s">
        <v>123</v>
      </c>
      <c r="L8" s="11" t="s">
        <v>4</v>
      </c>
      <c r="M8" s="217" t="s">
        <v>10</v>
      </c>
    </row>
    <row r="9" spans="1:16" ht="13.9" x14ac:dyDescent="0.25">
      <c r="A9" s="178" t="s">
        <v>172</v>
      </c>
      <c r="B9" s="180">
        <v>8093</v>
      </c>
      <c r="C9" s="180">
        <v>7432</v>
      </c>
      <c r="D9" s="180">
        <v>1464362</v>
      </c>
      <c r="E9" s="118">
        <v>0</v>
      </c>
      <c r="F9" s="118">
        <v>0</v>
      </c>
      <c r="G9" s="118">
        <v>400</v>
      </c>
      <c r="H9" s="118">
        <v>7484</v>
      </c>
      <c r="I9" s="118">
        <v>825</v>
      </c>
      <c r="J9" s="118">
        <f t="shared" ref="J9:K11" si="0">B9+E9</f>
        <v>8093</v>
      </c>
      <c r="K9" s="118">
        <f t="shared" si="0"/>
        <v>7432</v>
      </c>
      <c r="L9" s="263">
        <f>D9+G9+H9+I9</f>
        <v>1473071</v>
      </c>
      <c r="M9" s="217" t="s">
        <v>10</v>
      </c>
    </row>
    <row r="10" spans="1:16" ht="13.9" x14ac:dyDescent="0.25">
      <c r="A10" s="179" t="s">
        <v>173</v>
      </c>
      <c r="B10" s="157">
        <v>2478</v>
      </c>
      <c r="C10" s="157">
        <v>2276</v>
      </c>
      <c r="D10" s="157">
        <v>448000</v>
      </c>
      <c r="E10" s="24">
        <v>0</v>
      </c>
      <c r="F10" s="24">
        <v>0</v>
      </c>
      <c r="G10" s="24">
        <v>0</v>
      </c>
      <c r="H10" s="24">
        <v>0</v>
      </c>
      <c r="I10" s="24">
        <v>0</v>
      </c>
      <c r="J10" s="24">
        <f t="shared" si="0"/>
        <v>2478</v>
      </c>
      <c r="K10" s="24">
        <f t="shared" si="0"/>
        <v>2276</v>
      </c>
      <c r="L10" s="24">
        <f>D10+G10+H10+I10</f>
        <v>448000</v>
      </c>
      <c r="M10" s="217" t="s">
        <v>10</v>
      </c>
    </row>
    <row r="11" spans="1:16" ht="13.9" x14ac:dyDescent="0.25">
      <c r="A11" s="179" t="s">
        <v>174</v>
      </c>
      <c r="B11" s="157">
        <v>53</v>
      </c>
      <c r="C11" s="157">
        <v>53</v>
      </c>
      <c r="D11" s="157">
        <v>31638</v>
      </c>
      <c r="E11" s="24">
        <v>0</v>
      </c>
      <c r="F11" s="24">
        <v>0</v>
      </c>
      <c r="G11" s="239">
        <v>0</v>
      </c>
      <c r="H11" s="24">
        <v>0</v>
      </c>
      <c r="I11" s="24">
        <v>0</v>
      </c>
      <c r="J11" s="24">
        <f t="shared" si="0"/>
        <v>53</v>
      </c>
      <c r="K11" s="24">
        <f t="shared" si="0"/>
        <v>53</v>
      </c>
      <c r="L11" s="131">
        <f>D11+G11+H11+I11</f>
        <v>31638</v>
      </c>
      <c r="M11" s="217" t="s">
        <v>10</v>
      </c>
    </row>
    <row r="12" spans="1:16" ht="13.9" x14ac:dyDescent="0.25">
      <c r="A12" s="12"/>
      <c r="B12" s="121"/>
      <c r="C12" s="121"/>
      <c r="D12" s="121"/>
      <c r="E12" s="121"/>
      <c r="F12" s="121"/>
      <c r="G12" s="121"/>
      <c r="H12" s="121"/>
      <c r="I12" s="121"/>
      <c r="J12" s="121"/>
      <c r="K12" s="24"/>
      <c r="L12" s="122"/>
      <c r="M12" s="217"/>
    </row>
    <row r="13" spans="1:16" ht="13.9" x14ac:dyDescent="0.25">
      <c r="A13" s="13" t="s">
        <v>125</v>
      </c>
      <c r="B13" s="123">
        <f>SUM(B9:B12)</f>
        <v>10624</v>
      </c>
      <c r="C13" s="123">
        <f t="shared" ref="C13:L13" si="1">SUM(C9:C12)</f>
        <v>9761</v>
      </c>
      <c r="D13" s="123">
        <f t="shared" si="1"/>
        <v>1944000</v>
      </c>
      <c r="E13" s="123">
        <f t="shared" si="1"/>
        <v>0</v>
      </c>
      <c r="F13" s="123">
        <f t="shared" si="1"/>
        <v>0</v>
      </c>
      <c r="G13" s="123">
        <f t="shared" si="1"/>
        <v>400</v>
      </c>
      <c r="H13" s="123">
        <f>SUM(H9:H12)</f>
        <v>7484</v>
      </c>
      <c r="I13" s="123">
        <f>SUM(I9:I12)</f>
        <v>825</v>
      </c>
      <c r="J13" s="123">
        <f t="shared" si="1"/>
        <v>10624</v>
      </c>
      <c r="K13" s="123">
        <f t="shared" si="1"/>
        <v>9761</v>
      </c>
      <c r="L13" s="124">
        <f t="shared" si="1"/>
        <v>1952709</v>
      </c>
      <c r="M13" s="217" t="s">
        <v>10</v>
      </c>
    </row>
    <row r="14" spans="1:16" ht="13.9" x14ac:dyDescent="0.25">
      <c r="A14" s="93" t="s">
        <v>19</v>
      </c>
      <c r="B14" s="130"/>
      <c r="C14" s="130">
        <v>1559</v>
      </c>
      <c r="D14" s="130"/>
      <c r="E14" s="130"/>
      <c r="F14" s="130">
        <v>0</v>
      </c>
      <c r="G14" s="130"/>
      <c r="H14" s="130"/>
      <c r="I14" s="130"/>
      <c r="J14" s="130"/>
      <c r="K14" s="130">
        <f>C14+F14</f>
        <v>1559</v>
      </c>
      <c r="L14" s="131"/>
      <c r="M14" s="217" t="s">
        <v>10</v>
      </c>
    </row>
    <row r="15" spans="1:16" ht="13.9" x14ac:dyDescent="0.25">
      <c r="A15" s="99" t="s">
        <v>126</v>
      </c>
      <c r="B15" s="24"/>
      <c r="C15" s="24">
        <f>C13+C14</f>
        <v>11320</v>
      </c>
      <c r="D15" s="24"/>
      <c r="E15" s="24"/>
      <c r="F15" s="24">
        <f>F13+F14</f>
        <v>0</v>
      </c>
      <c r="G15" s="24"/>
      <c r="H15" s="24"/>
      <c r="I15" s="24"/>
      <c r="J15" s="24"/>
      <c r="K15" s="130">
        <f>K13+K14</f>
        <v>11320</v>
      </c>
      <c r="L15" s="120"/>
      <c r="M15" s="217" t="s">
        <v>10</v>
      </c>
    </row>
    <row r="16" spans="1:16" ht="13.9" x14ac:dyDescent="0.25">
      <c r="A16" s="15"/>
      <c r="B16" s="24"/>
      <c r="C16" s="24"/>
      <c r="D16" s="24"/>
      <c r="E16" s="24"/>
      <c r="F16" s="24"/>
      <c r="G16" s="24"/>
      <c r="H16" s="24"/>
      <c r="I16" s="24"/>
      <c r="J16" s="24"/>
      <c r="K16" s="24"/>
      <c r="L16" s="120"/>
      <c r="M16" s="217" t="s">
        <v>10</v>
      </c>
    </row>
    <row r="17" spans="1:16" ht="13.9" x14ac:dyDescent="0.25">
      <c r="A17" s="15" t="s">
        <v>20</v>
      </c>
      <c r="B17" s="24"/>
      <c r="C17" s="24"/>
      <c r="D17" s="24"/>
      <c r="E17" s="24"/>
      <c r="F17" s="24"/>
      <c r="G17" s="24"/>
      <c r="H17" s="24"/>
      <c r="I17" s="24"/>
      <c r="J17" s="24"/>
      <c r="K17" s="24"/>
      <c r="L17" s="120"/>
      <c r="M17" s="217" t="s">
        <v>10</v>
      </c>
    </row>
    <row r="18" spans="1:16" ht="13.9" x14ac:dyDescent="0.25">
      <c r="A18" s="16" t="s">
        <v>21</v>
      </c>
      <c r="B18" s="132"/>
      <c r="C18" s="132">
        <v>71</v>
      </c>
      <c r="D18" s="132"/>
      <c r="E18" s="132"/>
      <c r="F18" s="132">
        <v>0</v>
      </c>
      <c r="G18" s="132"/>
      <c r="H18" s="132"/>
      <c r="I18" s="132"/>
      <c r="J18" s="132"/>
      <c r="K18" s="24">
        <f>C18+F18</f>
        <v>71</v>
      </c>
      <c r="L18" s="133"/>
      <c r="M18" s="217" t="s">
        <v>10</v>
      </c>
    </row>
    <row r="19" spans="1:16" ht="14.45" thickBot="1" x14ac:dyDescent="0.3">
      <c r="A19" s="100" t="s">
        <v>127</v>
      </c>
      <c r="B19" s="134"/>
      <c r="C19" s="134">
        <f>C15+C18</f>
        <v>11391</v>
      </c>
      <c r="D19" s="134"/>
      <c r="E19" s="134"/>
      <c r="F19" s="134">
        <f>F15+F18</f>
        <v>0</v>
      </c>
      <c r="G19" s="134"/>
      <c r="H19" s="134"/>
      <c r="I19" s="134"/>
      <c r="J19" s="134"/>
      <c r="K19" s="134">
        <f>SUM(K15,K18:K18)</f>
        <v>11391</v>
      </c>
      <c r="L19" s="135"/>
      <c r="M19" s="217" t="s">
        <v>10</v>
      </c>
    </row>
    <row r="20" spans="1:16" ht="13.9" x14ac:dyDescent="0.25">
      <c r="A20" s="279"/>
      <c r="B20" s="275"/>
      <c r="C20" s="275"/>
      <c r="D20" s="275"/>
      <c r="E20" s="275"/>
      <c r="F20" s="275"/>
      <c r="G20" s="275"/>
      <c r="H20" s="275"/>
      <c r="I20" s="275"/>
      <c r="J20" s="275"/>
      <c r="K20" s="275"/>
      <c r="L20" s="275"/>
      <c r="M20" s="217"/>
    </row>
    <row r="21" spans="1:16" ht="13.9" x14ac:dyDescent="0.25">
      <c r="A21" s="235" t="s">
        <v>46</v>
      </c>
      <c r="B21" s="234"/>
      <c r="C21" s="234"/>
      <c r="D21" s="234"/>
      <c r="E21" s="234"/>
      <c r="F21" s="234"/>
      <c r="G21" s="234"/>
      <c r="H21" s="234"/>
      <c r="I21" s="234"/>
      <c r="J21" s="234"/>
      <c r="K21" s="234"/>
      <c r="L21" s="234"/>
      <c r="M21" s="217" t="s">
        <v>10</v>
      </c>
    </row>
    <row r="22" spans="1:16" ht="13.9" customHeight="1" x14ac:dyDescent="0.25">
      <c r="A22" s="429" t="s">
        <v>268</v>
      </c>
      <c r="B22" s="429"/>
      <c r="C22" s="429"/>
      <c r="D22" s="429"/>
      <c r="E22" s="429"/>
      <c r="F22" s="429"/>
      <c r="G22" s="429"/>
      <c r="H22" s="429"/>
      <c r="I22" s="429"/>
      <c r="J22" s="429"/>
      <c r="K22" s="429"/>
      <c r="L22" s="429"/>
      <c r="M22" s="332"/>
    </row>
    <row r="23" spans="1:16" ht="13.9" x14ac:dyDescent="0.25">
      <c r="A23" s="432"/>
      <c r="B23" s="432"/>
      <c r="C23" s="432"/>
      <c r="D23" s="432"/>
      <c r="E23" s="432"/>
      <c r="F23" s="432"/>
      <c r="G23" s="432"/>
      <c r="H23" s="432"/>
      <c r="I23" s="432"/>
      <c r="J23" s="432"/>
      <c r="K23" s="432"/>
      <c r="L23" s="432"/>
      <c r="M23" s="217"/>
    </row>
    <row r="24" spans="1:16" ht="13.9" x14ac:dyDescent="0.25">
      <c r="A24" s="235" t="s">
        <v>146</v>
      </c>
      <c r="B24" s="234"/>
      <c r="C24" s="234"/>
      <c r="D24" s="234"/>
      <c r="E24" s="234"/>
      <c r="F24" s="234"/>
      <c r="G24" s="234"/>
      <c r="H24" s="234"/>
      <c r="I24" s="234"/>
      <c r="J24" s="234"/>
      <c r="K24" s="234"/>
      <c r="L24" s="234"/>
      <c r="M24" s="217" t="s">
        <v>10</v>
      </c>
    </row>
    <row r="25" spans="1:16" ht="16.899999999999999" customHeight="1" x14ac:dyDescent="0.25">
      <c r="A25" s="432" t="s">
        <v>261</v>
      </c>
      <c r="B25" s="432"/>
      <c r="C25" s="432"/>
      <c r="D25" s="432"/>
      <c r="E25" s="432"/>
      <c r="F25" s="432"/>
      <c r="G25" s="432"/>
      <c r="H25" s="432"/>
      <c r="I25" s="432"/>
      <c r="J25" s="432"/>
      <c r="K25" s="432"/>
      <c r="L25" s="432"/>
      <c r="M25" s="332"/>
    </row>
    <row r="26" spans="1:16" ht="19.899999999999999" customHeight="1" x14ac:dyDescent="0.25">
      <c r="A26" s="432" t="s">
        <v>262</v>
      </c>
      <c r="B26" s="432"/>
      <c r="C26" s="432"/>
      <c r="D26" s="432"/>
      <c r="E26" s="432"/>
      <c r="F26" s="432"/>
      <c r="G26" s="432"/>
      <c r="H26" s="432"/>
      <c r="I26" s="432"/>
      <c r="J26" s="432"/>
      <c r="K26" s="432"/>
      <c r="L26" s="432"/>
      <c r="M26" s="332"/>
    </row>
    <row r="27" spans="1:16" ht="52.5" customHeight="1" x14ac:dyDescent="0.25">
      <c r="A27" s="432" t="s">
        <v>263</v>
      </c>
      <c r="B27" s="432"/>
      <c r="C27" s="432"/>
      <c r="D27" s="432"/>
      <c r="E27" s="432"/>
      <c r="F27" s="432"/>
      <c r="G27" s="432"/>
      <c r="H27" s="432"/>
      <c r="I27" s="432"/>
      <c r="J27" s="432"/>
      <c r="K27" s="432"/>
      <c r="L27" s="432"/>
      <c r="M27" s="340"/>
      <c r="N27" s="340"/>
      <c r="O27" s="340"/>
      <c r="P27" s="340"/>
    </row>
    <row r="28" spans="1:16" ht="13.9" x14ac:dyDescent="0.25">
      <c r="A28" s="339"/>
      <c r="B28" s="339"/>
      <c r="C28" s="339"/>
      <c r="D28" s="339"/>
      <c r="E28" s="339"/>
      <c r="F28" s="339"/>
      <c r="G28" s="339"/>
      <c r="H28" s="339"/>
      <c r="I28" s="339"/>
      <c r="J28" s="339"/>
      <c r="K28" s="339"/>
      <c r="L28" s="339"/>
      <c r="M28" s="217" t="s">
        <v>10</v>
      </c>
    </row>
    <row r="29" spans="1:16" ht="13.9" x14ac:dyDescent="0.25">
      <c r="A29" s="235" t="s">
        <v>147</v>
      </c>
      <c r="B29" s="234"/>
      <c r="C29" s="234"/>
      <c r="D29" s="234"/>
      <c r="E29" s="234"/>
      <c r="F29" s="234"/>
      <c r="G29" s="234"/>
      <c r="H29" s="234"/>
      <c r="I29" s="234"/>
      <c r="J29" s="234"/>
      <c r="K29" s="234"/>
      <c r="L29" s="234"/>
      <c r="M29" s="217" t="s">
        <v>10</v>
      </c>
    </row>
    <row r="30" spans="1:16" ht="14.25" customHeight="1" x14ac:dyDescent="0.25">
      <c r="A30" s="432" t="s">
        <v>283</v>
      </c>
      <c r="B30" s="432"/>
      <c r="C30" s="432"/>
      <c r="D30" s="432"/>
      <c r="E30" s="432"/>
      <c r="F30" s="432"/>
      <c r="G30" s="432"/>
      <c r="H30" s="432"/>
      <c r="I30" s="432"/>
      <c r="J30" s="432"/>
      <c r="K30" s="432"/>
      <c r="L30" s="432"/>
      <c r="M30" s="332"/>
    </row>
    <row r="31" spans="1:16" ht="13.9" x14ac:dyDescent="0.25">
      <c r="A31" s="234"/>
      <c r="B31" s="234"/>
      <c r="C31" s="234"/>
      <c r="D31" s="234"/>
      <c r="E31" s="234"/>
      <c r="F31" s="234"/>
      <c r="G31" s="234"/>
      <c r="H31" s="234"/>
      <c r="I31" s="234"/>
      <c r="J31" s="234"/>
      <c r="K31" s="234"/>
      <c r="L31" s="234"/>
      <c r="M31" s="308" t="s">
        <v>11</v>
      </c>
    </row>
    <row r="32" spans="1:16" s="234" customFormat="1" ht="13.9" customHeight="1" x14ac:dyDescent="0.25">
      <c r="A32" s="332"/>
      <c r="B32" s="332"/>
      <c r="C32" s="332"/>
      <c r="D32" s="332"/>
      <c r="E32" s="332"/>
      <c r="F32" s="332"/>
      <c r="G32" s="332"/>
      <c r="H32" s="332"/>
      <c r="I32" s="332"/>
      <c r="J32" s="332"/>
      <c r="K32" s="332"/>
      <c r="L32" s="332"/>
      <c r="M32" s="332"/>
    </row>
    <row r="33" spans="1:12" ht="13.9" x14ac:dyDescent="0.25">
      <c r="A33" s="234"/>
      <c r="B33" s="234"/>
      <c r="C33" s="234"/>
      <c r="D33" s="234"/>
      <c r="E33" s="234"/>
      <c r="F33" s="234"/>
      <c r="G33" s="234"/>
      <c r="H33" s="234"/>
      <c r="I33" s="234"/>
      <c r="J33" s="234"/>
      <c r="K33" s="234"/>
      <c r="L33" s="234"/>
    </row>
  </sheetData>
  <mergeCells count="14">
    <mergeCell ref="A27:L27"/>
    <mergeCell ref="A30:L30"/>
    <mergeCell ref="A22:L22"/>
    <mergeCell ref="A23:L23"/>
    <mergeCell ref="A25:L25"/>
    <mergeCell ref="A26:L26"/>
    <mergeCell ref="A1:L1"/>
    <mergeCell ref="A2:L2"/>
    <mergeCell ref="A3:L3"/>
    <mergeCell ref="A4:L4"/>
    <mergeCell ref="A7:A8"/>
    <mergeCell ref="B7:D7"/>
    <mergeCell ref="E7:G7"/>
    <mergeCell ref="J7:L7"/>
  </mergeCells>
  <pageMargins left="0.7" right="0.7" top="0.75" bottom="0.75" header="0.3" footer="0.3"/>
  <pageSetup scale="82" fitToHeight="0" orientation="landscape" r:id="rId1"/>
  <headerFooter>
    <oddHeader>&amp;L G.  Crosswalk of 2013 Availability</oddHeader>
    <oddFooter>&amp;CExhibit G - Crosswalk of 2014 Availability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1"/>
  <sheetViews>
    <sheetView view="pageBreakPreview" topLeftCell="A19" zoomScaleNormal="85" zoomScaleSheetLayoutView="100" workbookViewId="0">
      <selection activeCell="D46" sqref="D46"/>
    </sheetView>
  </sheetViews>
  <sheetFormatPr defaultColWidth="9.140625" defaultRowHeight="14.25" x14ac:dyDescent="0.2"/>
  <cols>
    <col min="1" max="1" width="58" style="152" customWidth="1"/>
    <col min="2" max="2" width="8.28515625" style="152" customWidth="1"/>
    <col min="3" max="3" width="8.85546875" style="152" customWidth="1"/>
    <col min="4" max="4" width="12.7109375" style="152" customWidth="1"/>
    <col min="5" max="6" width="8.28515625" style="152" customWidth="1"/>
    <col min="7" max="7" width="12.7109375" style="152" customWidth="1"/>
    <col min="8" max="8" width="8.28515625" style="152" customWidth="1"/>
    <col min="9" max="9" width="9.140625" style="152" customWidth="1"/>
    <col min="10" max="10" width="12.7109375" style="152" customWidth="1"/>
    <col min="11" max="12" width="8.28515625" style="152" customWidth="1"/>
    <col min="13" max="13" width="12.7109375" style="152" customWidth="1"/>
    <col min="14" max="14" width="14" style="4" bestFit="1" customWidth="1"/>
    <col min="15" max="15" width="15.28515625" style="152" customWidth="1"/>
    <col min="16" max="16" width="8.28515625" style="152" customWidth="1"/>
    <col min="17" max="17" width="12.7109375" style="152" customWidth="1"/>
    <col min="18" max="19" width="8.28515625" style="152" customWidth="1"/>
    <col min="20" max="20" width="12.7109375" style="152" customWidth="1"/>
    <col min="21" max="16384" width="9.140625" style="152"/>
  </cols>
  <sheetData>
    <row r="1" spans="1:20" ht="17.45" x14ac:dyDescent="0.3">
      <c r="A1" s="377" t="s">
        <v>49</v>
      </c>
      <c r="B1" s="377"/>
      <c r="C1" s="377"/>
      <c r="D1" s="377"/>
      <c r="E1" s="377"/>
      <c r="F1" s="377"/>
      <c r="G1" s="377"/>
      <c r="H1" s="377"/>
      <c r="I1" s="377"/>
      <c r="J1" s="377"/>
      <c r="K1" s="377"/>
      <c r="L1" s="377"/>
      <c r="M1" s="377"/>
      <c r="N1" s="55" t="s">
        <v>10</v>
      </c>
      <c r="O1" s="5"/>
      <c r="P1" s="5"/>
      <c r="Q1" s="5"/>
      <c r="R1" s="5"/>
      <c r="S1" s="5"/>
      <c r="T1" s="5"/>
    </row>
    <row r="2" spans="1:20" ht="15" x14ac:dyDescent="0.25">
      <c r="A2" s="378" t="s">
        <v>171</v>
      </c>
      <c r="B2" s="378"/>
      <c r="C2" s="378"/>
      <c r="D2" s="378"/>
      <c r="E2" s="378"/>
      <c r="F2" s="378"/>
      <c r="G2" s="378"/>
      <c r="H2" s="378"/>
      <c r="I2" s="378"/>
      <c r="J2" s="378"/>
      <c r="K2" s="378"/>
      <c r="L2" s="378"/>
      <c r="M2" s="378"/>
      <c r="N2" s="55" t="s">
        <v>10</v>
      </c>
      <c r="O2" s="6"/>
      <c r="P2" s="6"/>
      <c r="Q2" s="6"/>
      <c r="R2" s="6"/>
      <c r="S2" s="6"/>
      <c r="T2" s="6"/>
    </row>
    <row r="3" spans="1:20" ht="13.9" x14ac:dyDescent="0.25">
      <c r="A3" s="379" t="s">
        <v>1</v>
      </c>
      <c r="B3" s="379"/>
      <c r="C3" s="379"/>
      <c r="D3" s="379"/>
      <c r="E3" s="379"/>
      <c r="F3" s="379"/>
      <c r="G3" s="379"/>
      <c r="H3" s="379"/>
      <c r="I3" s="379"/>
      <c r="J3" s="379"/>
      <c r="K3" s="379"/>
      <c r="L3" s="379"/>
      <c r="M3" s="379"/>
      <c r="N3" s="55" t="s">
        <v>10</v>
      </c>
      <c r="O3" s="168"/>
      <c r="P3" s="168"/>
      <c r="Q3" s="168"/>
      <c r="R3" s="168"/>
      <c r="S3" s="168"/>
      <c r="T3" s="168"/>
    </row>
    <row r="4" spans="1:20" ht="13.9" x14ac:dyDescent="0.25">
      <c r="A4" s="404" t="s">
        <v>2</v>
      </c>
      <c r="B4" s="404"/>
      <c r="C4" s="404"/>
      <c r="D4" s="404"/>
      <c r="E4" s="404"/>
      <c r="F4" s="404"/>
      <c r="G4" s="404"/>
      <c r="H4" s="404"/>
      <c r="I4" s="404"/>
      <c r="J4" s="404"/>
      <c r="K4" s="404"/>
      <c r="L4" s="404"/>
      <c r="M4" s="404"/>
      <c r="N4" s="55" t="s">
        <v>10</v>
      </c>
      <c r="O4" s="167"/>
      <c r="P4" s="167"/>
      <c r="Q4" s="167"/>
      <c r="R4" s="167"/>
      <c r="S4" s="167"/>
      <c r="T4" s="167"/>
    </row>
    <row r="5" spans="1:20" ht="14.45" thickBot="1" x14ac:dyDescent="0.3">
      <c r="A5" s="404"/>
      <c r="B5" s="404"/>
      <c r="C5" s="404"/>
      <c r="D5" s="404"/>
      <c r="E5" s="404"/>
      <c r="F5" s="404"/>
      <c r="G5" s="404"/>
      <c r="H5" s="404"/>
      <c r="I5" s="404"/>
      <c r="J5" s="404"/>
      <c r="K5" s="404"/>
      <c r="L5" s="404"/>
      <c r="M5" s="404"/>
      <c r="N5" s="55" t="s">
        <v>10</v>
      </c>
      <c r="O5" s="167"/>
      <c r="P5" s="167"/>
      <c r="Q5" s="167"/>
      <c r="R5" s="167"/>
      <c r="S5" s="167"/>
      <c r="T5" s="167"/>
    </row>
    <row r="6" spans="1:20" ht="13.9" customHeight="1" x14ac:dyDescent="0.2">
      <c r="A6" s="384" t="s">
        <v>152</v>
      </c>
      <c r="B6" s="387" t="s">
        <v>242</v>
      </c>
      <c r="C6" s="387"/>
      <c r="D6" s="387"/>
      <c r="E6" s="387" t="s">
        <v>246</v>
      </c>
      <c r="F6" s="387"/>
      <c r="G6" s="387"/>
      <c r="H6" s="386" t="s">
        <v>165</v>
      </c>
      <c r="I6" s="386"/>
      <c r="J6" s="386"/>
      <c r="K6" s="387" t="s">
        <v>50</v>
      </c>
      <c r="L6" s="387"/>
      <c r="M6" s="388"/>
      <c r="N6" s="55" t="s">
        <v>10</v>
      </c>
    </row>
    <row r="7" spans="1:20" ht="45.75" customHeight="1" x14ac:dyDescent="0.2">
      <c r="A7" s="433"/>
      <c r="B7" s="195" t="s">
        <v>51</v>
      </c>
      <c r="C7" s="325" t="s">
        <v>216</v>
      </c>
      <c r="D7" s="195" t="s">
        <v>4</v>
      </c>
      <c r="E7" s="195" t="s">
        <v>51</v>
      </c>
      <c r="F7" s="195" t="s">
        <v>216</v>
      </c>
      <c r="G7" s="195" t="s">
        <v>4</v>
      </c>
      <c r="H7" s="195" t="s">
        <v>51</v>
      </c>
      <c r="I7" s="325" t="s">
        <v>216</v>
      </c>
      <c r="J7" s="195" t="s">
        <v>4</v>
      </c>
      <c r="K7" s="195" t="s">
        <v>51</v>
      </c>
      <c r="L7" s="195" t="s">
        <v>216</v>
      </c>
      <c r="M7" s="196" t="s">
        <v>4</v>
      </c>
      <c r="N7" s="55" t="s">
        <v>10</v>
      </c>
      <c r="O7" s="240"/>
    </row>
    <row r="8" spans="1:20" ht="13.9" x14ac:dyDescent="0.25">
      <c r="A8" s="197" t="s">
        <v>182</v>
      </c>
      <c r="B8" s="199">
        <v>1027</v>
      </c>
      <c r="C8" s="198">
        <v>936</v>
      </c>
      <c r="D8" s="252">
        <v>136424</v>
      </c>
      <c r="E8" s="326">
        <f>1027</f>
        <v>1027</v>
      </c>
      <c r="F8" s="198">
        <f>C8</f>
        <v>936</v>
      </c>
      <c r="G8" s="252">
        <v>145635</v>
      </c>
      <c r="H8" s="199">
        <v>1027</v>
      </c>
      <c r="I8" s="198">
        <f>F8</f>
        <v>936</v>
      </c>
      <c r="J8" s="200">
        <v>147086</v>
      </c>
      <c r="K8" s="201">
        <f t="shared" ref="K8:M9" si="0">H8-E8</f>
        <v>0</v>
      </c>
      <c r="L8" s="236">
        <f t="shared" si="0"/>
        <v>0</v>
      </c>
      <c r="M8" s="237">
        <f t="shared" si="0"/>
        <v>1451</v>
      </c>
      <c r="N8" s="55" t="s">
        <v>217</v>
      </c>
      <c r="O8" s="280"/>
    </row>
    <row r="9" spans="1:20" ht="13.9" customHeight="1" x14ac:dyDescent="0.25">
      <c r="A9" s="202" t="s">
        <v>183</v>
      </c>
      <c r="B9" s="204"/>
      <c r="C9" s="205"/>
      <c r="D9" s="203">
        <v>3094</v>
      </c>
      <c r="E9" s="204"/>
      <c r="F9" s="205"/>
      <c r="G9" s="203">
        <v>9600</v>
      </c>
      <c r="H9" s="204"/>
      <c r="I9" s="205"/>
      <c r="J9" s="203">
        <v>9696</v>
      </c>
      <c r="K9" s="206">
        <f t="shared" si="0"/>
        <v>0</v>
      </c>
      <c r="L9" s="207">
        <f t="shared" si="0"/>
        <v>0</v>
      </c>
      <c r="M9" s="208">
        <f t="shared" si="0"/>
        <v>96</v>
      </c>
      <c r="N9" s="55"/>
      <c r="O9" s="240"/>
    </row>
    <row r="10" spans="1:20" ht="13.9" customHeight="1" x14ac:dyDescent="0.25">
      <c r="A10" s="209" t="s">
        <v>184</v>
      </c>
      <c r="B10" s="212">
        <v>153</v>
      </c>
      <c r="C10" s="210">
        <v>147</v>
      </c>
      <c r="D10" s="211">
        <v>30841</v>
      </c>
      <c r="E10" s="212">
        <v>153</v>
      </c>
      <c r="F10" s="210">
        <f t="shared" ref="F10:F12" si="1">C10</f>
        <v>147</v>
      </c>
      <c r="G10" s="211">
        <v>30841</v>
      </c>
      <c r="H10" s="212">
        <v>153</v>
      </c>
      <c r="I10" s="210">
        <f t="shared" ref="I10:I12" si="2">F10</f>
        <v>147</v>
      </c>
      <c r="J10" s="211">
        <v>31149</v>
      </c>
      <c r="K10" s="206">
        <f t="shared" ref="K10:K22" si="3">H10-E10</f>
        <v>0</v>
      </c>
      <c r="L10" s="207">
        <f t="shared" ref="L10:L47" si="4">I10-F10</f>
        <v>0</v>
      </c>
      <c r="M10" s="208">
        <f t="shared" ref="M10:M48" si="5">J10-G10</f>
        <v>308</v>
      </c>
      <c r="N10" s="55"/>
      <c r="O10" s="240"/>
    </row>
    <row r="11" spans="1:20" ht="13.9" customHeight="1" x14ac:dyDescent="0.25">
      <c r="A11" s="213" t="s">
        <v>185</v>
      </c>
      <c r="B11" s="212">
        <v>19</v>
      </c>
      <c r="C11" s="210">
        <v>16</v>
      </c>
      <c r="D11" s="211">
        <v>9858</v>
      </c>
      <c r="E11" s="212">
        <v>19</v>
      </c>
      <c r="F11" s="210">
        <f t="shared" si="1"/>
        <v>16</v>
      </c>
      <c r="G11" s="211">
        <v>11647</v>
      </c>
      <c r="H11" s="212">
        <v>19</v>
      </c>
      <c r="I11" s="210">
        <f t="shared" si="2"/>
        <v>16</v>
      </c>
      <c r="J11" s="211">
        <v>11763</v>
      </c>
      <c r="K11" s="206">
        <f t="shared" si="3"/>
        <v>0</v>
      </c>
      <c r="L11" s="207">
        <f t="shared" si="4"/>
        <v>0</v>
      </c>
      <c r="M11" s="208">
        <f t="shared" si="5"/>
        <v>116</v>
      </c>
      <c r="N11" s="55"/>
      <c r="O11" s="240"/>
    </row>
    <row r="12" spans="1:20" ht="13.9" customHeight="1" x14ac:dyDescent="0.25">
      <c r="A12" s="213" t="s">
        <v>186</v>
      </c>
      <c r="B12" s="212">
        <v>13</v>
      </c>
      <c r="C12" s="210">
        <v>12</v>
      </c>
      <c r="D12" s="211">
        <v>2665</v>
      </c>
      <c r="E12" s="212">
        <v>13</v>
      </c>
      <c r="F12" s="210">
        <f t="shared" si="1"/>
        <v>12</v>
      </c>
      <c r="G12" s="211">
        <v>2665</v>
      </c>
      <c r="H12" s="212">
        <v>13</v>
      </c>
      <c r="I12" s="210">
        <f t="shared" si="2"/>
        <v>12</v>
      </c>
      <c r="J12" s="211">
        <v>2665</v>
      </c>
      <c r="K12" s="206">
        <f t="shared" si="3"/>
        <v>0</v>
      </c>
      <c r="L12" s="207">
        <f t="shared" si="4"/>
        <v>0</v>
      </c>
      <c r="M12" s="208">
        <f t="shared" si="5"/>
        <v>0</v>
      </c>
      <c r="N12" s="55"/>
      <c r="O12" s="240"/>
    </row>
    <row r="13" spans="1:20" ht="13.9" customHeight="1" x14ac:dyDescent="0.25">
      <c r="A13" s="213" t="s">
        <v>187</v>
      </c>
      <c r="B13" s="212"/>
      <c r="C13" s="210"/>
      <c r="D13" s="211">
        <v>2000</v>
      </c>
      <c r="E13" s="212"/>
      <c r="F13" s="210"/>
      <c r="G13" s="211">
        <v>2000</v>
      </c>
      <c r="H13" s="212"/>
      <c r="I13" s="210"/>
      <c r="J13" s="211">
        <v>2000</v>
      </c>
      <c r="K13" s="206">
        <f t="shared" si="3"/>
        <v>0</v>
      </c>
      <c r="L13" s="207">
        <f t="shared" si="4"/>
        <v>0</v>
      </c>
      <c r="M13" s="208">
        <f t="shared" si="5"/>
        <v>0</v>
      </c>
      <c r="N13" s="55"/>
      <c r="O13" s="240"/>
    </row>
    <row r="14" spans="1:20" ht="13.9" customHeight="1" x14ac:dyDescent="0.25">
      <c r="A14" s="213" t="s">
        <v>188</v>
      </c>
      <c r="B14" s="212">
        <v>177</v>
      </c>
      <c r="C14" s="210">
        <v>171</v>
      </c>
      <c r="D14" s="211">
        <v>31168</v>
      </c>
      <c r="E14" s="212">
        <v>177</v>
      </c>
      <c r="F14" s="210">
        <f t="shared" ref="F14:F16" si="6">C14</f>
        <v>171</v>
      </c>
      <c r="G14" s="211">
        <v>31400</v>
      </c>
      <c r="H14" s="212">
        <v>177</v>
      </c>
      <c r="I14" s="210">
        <f t="shared" ref="I14:I16" si="7">F14</f>
        <v>171</v>
      </c>
      <c r="J14" s="211">
        <v>31714</v>
      </c>
      <c r="K14" s="206">
        <f t="shared" si="3"/>
        <v>0</v>
      </c>
      <c r="L14" s="207">
        <f t="shared" si="4"/>
        <v>0</v>
      </c>
      <c r="M14" s="208">
        <f t="shared" si="5"/>
        <v>314</v>
      </c>
      <c r="N14" s="55"/>
    </row>
    <row r="15" spans="1:20" ht="13.9" customHeight="1" x14ac:dyDescent="0.25">
      <c r="A15" s="213" t="s">
        <v>189</v>
      </c>
      <c r="B15" s="212">
        <v>67</v>
      </c>
      <c r="C15" s="210">
        <v>62</v>
      </c>
      <c r="D15" s="211">
        <v>13088</v>
      </c>
      <c r="E15" s="212">
        <v>67</v>
      </c>
      <c r="F15" s="215">
        <f t="shared" si="6"/>
        <v>62</v>
      </c>
      <c r="G15" s="211">
        <v>11269</v>
      </c>
      <c r="H15" s="212">
        <v>67</v>
      </c>
      <c r="I15" s="210">
        <f t="shared" si="7"/>
        <v>62</v>
      </c>
      <c r="J15" s="211">
        <v>11382</v>
      </c>
      <c r="K15" s="206">
        <f t="shared" si="3"/>
        <v>0</v>
      </c>
      <c r="L15" s="207">
        <f t="shared" si="4"/>
        <v>0</v>
      </c>
      <c r="M15" s="208">
        <f t="shared" si="5"/>
        <v>113</v>
      </c>
      <c r="N15" s="55"/>
      <c r="O15" s="240"/>
    </row>
    <row r="16" spans="1:20" ht="13.9" x14ac:dyDescent="0.25">
      <c r="A16" s="213" t="s">
        <v>190</v>
      </c>
      <c r="B16" s="212">
        <v>182</v>
      </c>
      <c r="C16" s="210">
        <v>169</v>
      </c>
      <c r="D16" s="211">
        <v>22574</v>
      </c>
      <c r="E16" s="212">
        <v>182</v>
      </c>
      <c r="F16" s="210">
        <f t="shared" si="6"/>
        <v>169</v>
      </c>
      <c r="G16" s="211">
        <v>22680</v>
      </c>
      <c r="H16" s="212">
        <v>182</v>
      </c>
      <c r="I16" s="210">
        <f t="shared" si="7"/>
        <v>169</v>
      </c>
      <c r="J16" s="211">
        <v>22907</v>
      </c>
      <c r="K16" s="206">
        <f t="shared" si="3"/>
        <v>0</v>
      </c>
      <c r="L16" s="207">
        <f t="shared" si="4"/>
        <v>0</v>
      </c>
      <c r="M16" s="208">
        <f t="shared" si="5"/>
        <v>227</v>
      </c>
      <c r="N16" s="55"/>
      <c r="O16" s="240"/>
    </row>
    <row r="17" spans="1:14" ht="13.9" x14ac:dyDescent="0.25">
      <c r="A17" s="213" t="s">
        <v>191</v>
      </c>
      <c r="B17" s="212"/>
      <c r="C17" s="210"/>
      <c r="D17" s="211">
        <v>4616</v>
      </c>
      <c r="E17" s="212"/>
      <c r="F17" s="210"/>
      <c r="G17" s="211">
        <v>5025</v>
      </c>
      <c r="H17" s="212"/>
      <c r="I17" s="210"/>
      <c r="J17" s="211">
        <v>5025</v>
      </c>
      <c r="K17" s="206">
        <f t="shared" si="3"/>
        <v>0</v>
      </c>
      <c r="L17" s="207">
        <f t="shared" si="4"/>
        <v>0</v>
      </c>
      <c r="M17" s="208">
        <f t="shared" si="5"/>
        <v>0</v>
      </c>
      <c r="N17" s="55"/>
    </row>
    <row r="18" spans="1:14" s="218" customFormat="1" ht="13.9" x14ac:dyDescent="0.25">
      <c r="A18" s="214" t="s">
        <v>192</v>
      </c>
      <c r="B18" s="216"/>
      <c r="C18" s="215"/>
      <c r="D18" s="203">
        <v>1</v>
      </c>
      <c r="E18" s="216"/>
      <c r="F18" s="215"/>
      <c r="G18" s="203">
        <v>1</v>
      </c>
      <c r="H18" s="216"/>
      <c r="I18" s="215"/>
      <c r="J18" s="203">
        <v>1</v>
      </c>
      <c r="K18" s="206">
        <f t="shared" si="3"/>
        <v>0</v>
      </c>
      <c r="L18" s="207">
        <f t="shared" si="4"/>
        <v>0</v>
      </c>
      <c r="M18" s="208">
        <f t="shared" si="5"/>
        <v>0</v>
      </c>
      <c r="N18" s="217"/>
    </row>
    <row r="19" spans="1:14" s="218" customFormat="1" ht="13.9" x14ac:dyDescent="0.25">
      <c r="A19" s="214" t="s">
        <v>247</v>
      </c>
      <c r="B19" s="216"/>
      <c r="C19" s="215"/>
      <c r="D19" s="203">
        <v>203</v>
      </c>
      <c r="E19" s="216"/>
      <c r="F19" s="215"/>
      <c r="G19" s="203">
        <v>56</v>
      </c>
      <c r="H19" s="216"/>
      <c r="I19" s="215"/>
      <c r="J19" s="203">
        <v>56</v>
      </c>
      <c r="K19" s="206">
        <f t="shared" si="3"/>
        <v>0</v>
      </c>
      <c r="L19" s="207">
        <f t="shared" si="4"/>
        <v>0</v>
      </c>
      <c r="M19" s="208">
        <f t="shared" si="5"/>
        <v>0</v>
      </c>
      <c r="N19" s="217"/>
    </row>
    <row r="20" spans="1:14" s="218" customFormat="1" ht="13.9" x14ac:dyDescent="0.25">
      <c r="A20" s="214" t="s">
        <v>193</v>
      </c>
      <c r="B20" s="216"/>
      <c r="C20" s="215"/>
      <c r="D20" s="203">
        <v>140</v>
      </c>
      <c r="E20" s="216"/>
      <c r="F20" s="215"/>
      <c r="G20" s="203">
        <v>1</v>
      </c>
      <c r="H20" s="216"/>
      <c r="I20" s="215"/>
      <c r="J20" s="203">
        <v>1</v>
      </c>
      <c r="K20" s="206">
        <f t="shared" si="3"/>
        <v>0</v>
      </c>
      <c r="L20" s="207">
        <f t="shared" si="4"/>
        <v>0</v>
      </c>
      <c r="M20" s="208">
        <f t="shared" si="5"/>
        <v>0</v>
      </c>
      <c r="N20" s="217"/>
    </row>
    <row r="21" spans="1:14" s="218" customFormat="1" ht="13.9" x14ac:dyDescent="0.25">
      <c r="A21" s="214" t="s">
        <v>194</v>
      </c>
      <c r="B21" s="216"/>
      <c r="C21" s="215"/>
      <c r="D21" s="203">
        <v>3</v>
      </c>
      <c r="E21" s="216"/>
      <c r="F21" s="215"/>
      <c r="G21" s="203">
        <v>1</v>
      </c>
      <c r="H21" s="216"/>
      <c r="I21" s="215"/>
      <c r="J21" s="203">
        <v>1</v>
      </c>
      <c r="K21" s="206">
        <f t="shared" si="3"/>
        <v>0</v>
      </c>
      <c r="L21" s="207">
        <f t="shared" si="4"/>
        <v>0</v>
      </c>
      <c r="M21" s="208">
        <f t="shared" si="5"/>
        <v>0</v>
      </c>
      <c r="N21" s="217"/>
    </row>
    <row r="22" spans="1:14" s="218" customFormat="1" ht="13.9" x14ac:dyDescent="0.25">
      <c r="A22" s="214" t="s">
        <v>195</v>
      </c>
      <c r="B22" s="216"/>
      <c r="C22" s="215"/>
      <c r="D22" s="203">
        <v>151</v>
      </c>
      <c r="E22" s="216"/>
      <c r="F22" s="215"/>
      <c r="G22" s="203">
        <v>1</v>
      </c>
      <c r="H22" s="216"/>
      <c r="I22" s="215"/>
      <c r="J22" s="203">
        <v>1</v>
      </c>
      <c r="K22" s="206">
        <f t="shared" si="3"/>
        <v>0</v>
      </c>
      <c r="L22" s="207">
        <f t="shared" si="4"/>
        <v>0</v>
      </c>
      <c r="M22" s="208">
        <f t="shared" si="5"/>
        <v>0</v>
      </c>
      <c r="N22" s="217"/>
    </row>
    <row r="23" spans="1:14" s="218" customFormat="1" ht="13.9" x14ac:dyDescent="0.25">
      <c r="A23" s="214" t="s">
        <v>196</v>
      </c>
      <c r="B23" s="216"/>
      <c r="C23" s="215"/>
      <c r="D23" s="203">
        <v>68</v>
      </c>
      <c r="E23" s="216"/>
      <c r="F23" s="215"/>
      <c r="G23" s="203">
        <v>68</v>
      </c>
      <c r="H23" s="216"/>
      <c r="I23" s="215"/>
      <c r="J23" s="203">
        <v>68</v>
      </c>
      <c r="K23" s="206">
        <f t="shared" ref="K23:K48" si="8">H19-E19</f>
        <v>0</v>
      </c>
      <c r="L23" s="207">
        <f t="shared" si="4"/>
        <v>0</v>
      </c>
      <c r="M23" s="208">
        <f t="shared" si="5"/>
        <v>0</v>
      </c>
      <c r="N23" s="217"/>
    </row>
    <row r="24" spans="1:14" s="218" customFormat="1" ht="13.9" x14ac:dyDescent="0.25">
      <c r="A24" s="214" t="s">
        <v>197</v>
      </c>
      <c r="B24" s="216"/>
      <c r="C24" s="215"/>
      <c r="D24" s="203">
        <v>600</v>
      </c>
      <c r="E24" s="216"/>
      <c r="F24" s="215"/>
      <c r="G24" s="203">
        <v>600</v>
      </c>
      <c r="H24" s="216"/>
      <c r="I24" s="215"/>
      <c r="J24" s="203">
        <v>600</v>
      </c>
      <c r="K24" s="206">
        <f t="shared" si="8"/>
        <v>0</v>
      </c>
      <c r="L24" s="207">
        <f t="shared" si="4"/>
        <v>0</v>
      </c>
      <c r="M24" s="208">
        <f t="shared" si="5"/>
        <v>0</v>
      </c>
      <c r="N24" s="217"/>
    </row>
    <row r="25" spans="1:14" s="218" customFormat="1" ht="13.9" x14ac:dyDescent="0.25">
      <c r="A25" s="214" t="s">
        <v>198</v>
      </c>
      <c r="B25" s="216"/>
      <c r="C25" s="215"/>
      <c r="D25" s="203">
        <v>51</v>
      </c>
      <c r="E25" s="216"/>
      <c r="F25" s="215"/>
      <c r="G25" s="203">
        <v>44</v>
      </c>
      <c r="H25" s="216"/>
      <c r="I25" s="215"/>
      <c r="J25" s="203">
        <v>44</v>
      </c>
      <c r="K25" s="206">
        <f t="shared" si="8"/>
        <v>0</v>
      </c>
      <c r="L25" s="207">
        <f t="shared" si="4"/>
        <v>0</v>
      </c>
      <c r="M25" s="208">
        <f t="shared" si="5"/>
        <v>0</v>
      </c>
      <c r="N25" s="217"/>
    </row>
    <row r="26" spans="1:14" s="218" customFormat="1" ht="13.9" x14ac:dyDescent="0.25">
      <c r="A26" s="214" t="s">
        <v>199</v>
      </c>
      <c r="B26" s="216"/>
      <c r="C26" s="215"/>
      <c r="D26" s="203">
        <v>40</v>
      </c>
      <c r="E26" s="216"/>
      <c r="F26" s="215"/>
      <c r="G26" s="203">
        <v>161</v>
      </c>
      <c r="H26" s="216"/>
      <c r="I26" s="215"/>
      <c r="J26" s="203">
        <v>161</v>
      </c>
      <c r="K26" s="206">
        <f t="shared" si="8"/>
        <v>0</v>
      </c>
      <c r="L26" s="207">
        <f t="shared" si="4"/>
        <v>0</v>
      </c>
      <c r="M26" s="208">
        <f t="shared" si="5"/>
        <v>0</v>
      </c>
      <c r="N26" s="217"/>
    </row>
    <row r="27" spans="1:14" s="218" customFormat="1" ht="13.9" x14ac:dyDescent="0.25">
      <c r="A27" s="214" t="s">
        <v>200</v>
      </c>
      <c r="B27" s="216"/>
      <c r="C27" s="215"/>
      <c r="D27" s="203">
        <v>767</v>
      </c>
      <c r="E27" s="216"/>
      <c r="F27" s="215"/>
      <c r="G27" s="203">
        <v>351</v>
      </c>
      <c r="H27" s="216"/>
      <c r="I27" s="215"/>
      <c r="J27" s="203">
        <v>351</v>
      </c>
      <c r="K27" s="206">
        <f t="shared" si="8"/>
        <v>0</v>
      </c>
      <c r="L27" s="207">
        <f t="shared" si="4"/>
        <v>0</v>
      </c>
      <c r="M27" s="208">
        <f t="shared" si="5"/>
        <v>0</v>
      </c>
      <c r="N27" s="217"/>
    </row>
    <row r="28" spans="1:14" s="218" customFormat="1" ht="13.9" x14ac:dyDescent="0.25">
      <c r="A28" s="214" t="s">
        <v>201</v>
      </c>
      <c r="B28" s="216"/>
      <c r="C28" s="215"/>
      <c r="D28" s="203">
        <v>28</v>
      </c>
      <c r="E28" s="216"/>
      <c r="F28" s="215"/>
      <c r="G28" s="203">
        <v>28</v>
      </c>
      <c r="H28" s="216"/>
      <c r="I28" s="215"/>
      <c r="J28" s="203">
        <v>28</v>
      </c>
      <c r="K28" s="206">
        <f t="shared" si="8"/>
        <v>0</v>
      </c>
      <c r="L28" s="207">
        <f t="shared" si="4"/>
        <v>0</v>
      </c>
      <c r="M28" s="208">
        <f t="shared" si="5"/>
        <v>0</v>
      </c>
      <c r="N28" s="217"/>
    </row>
    <row r="29" spans="1:14" s="218" customFormat="1" ht="13.9" x14ac:dyDescent="0.25">
      <c r="A29" s="214" t="s">
        <v>202</v>
      </c>
      <c r="B29" s="216"/>
      <c r="C29" s="215"/>
      <c r="D29" s="203">
        <v>531</v>
      </c>
      <c r="E29" s="216"/>
      <c r="F29" s="215"/>
      <c r="G29" s="203">
        <v>150</v>
      </c>
      <c r="H29" s="216"/>
      <c r="I29" s="215"/>
      <c r="J29" s="203">
        <v>150</v>
      </c>
      <c r="K29" s="206">
        <f t="shared" si="8"/>
        <v>0</v>
      </c>
      <c r="L29" s="207">
        <f t="shared" si="4"/>
        <v>0</v>
      </c>
      <c r="M29" s="208">
        <f t="shared" si="5"/>
        <v>0</v>
      </c>
      <c r="N29" s="217"/>
    </row>
    <row r="30" spans="1:14" s="218" customFormat="1" ht="13.9" x14ac:dyDescent="0.25">
      <c r="A30" s="214" t="s">
        <v>203</v>
      </c>
      <c r="B30" s="216"/>
      <c r="C30" s="215"/>
      <c r="D30" s="203">
        <v>27</v>
      </c>
      <c r="E30" s="216"/>
      <c r="F30" s="215"/>
      <c r="G30" s="203">
        <v>200</v>
      </c>
      <c r="H30" s="216"/>
      <c r="I30" s="215"/>
      <c r="J30" s="203">
        <v>200</v>
      </c>
      <c r="K30" s="206">
        <f t="shared" si="8"/>
        <v>0</v>
      </c>
      <c r="L30" s="207">
        <f t="shared" si="4"/>
        <v>0</v>
      </c>
      <c r="M30" s="208">
        <f t="shared" si="5"/>
        <v>0</v>
      </c>
      <c r="N30" s="217"/>
    </row>
    <row r="31" spans="1:14" s="218" customFormat="1" ht="13.9" x14ac:dyDescent="0.25">
      <c r="A31" s="214" t="s">
        <v>204</v>
      </c>
      <c r="B31" s="216">
        <v>1</v>
      </c>
      <c r="C31" s="215">
        <v>1</v>
      </c>
      <c r="D31" s="203">
        <v>295</v>
      </c>
      <c r="E31" s="216">
        <v>1</v>
      </c>
      <c r="F31" s="215">
        <f>C31</f>
        <v>1</v>
      </c>
      <c r="G31" s="203">
        <v>333</v>
      </c>
      <c r="H31" s="216">
        <v>1</v>
      </c>
      <c r="I31" s="215">
        <f>F31</f>
        <v>1</v>
      </c>
      <c r="J31" s="203">
        <v>333</v>
      </c>
      <c r="K31" s="206">
        <f t="shared" si="8"/>
        <v>0</v>
      </c>
      <c r="L31" s="207">
        <f t="shared" si="4"/>
        <v>0</v>
      </c>
      <c r="M31" s="208">
        <f t="shared" si="5"/>
        <v>0</v>
      </c>
      <c r="N31" s="217"/>
    </row>
    <row r="32" spans="1:14" s="218" customFormat="1" ht="13.9" x14ac:dyDescent="0.25">
      <c r="A32" s="214" t="s">
        <v>205</v>
      </c>
      <c r="B32" s="216"/>
      <c r="C32" s="215"/>
      <c r="D32" s="203">
        <v>200</v>
      </c>
      <c r="E32" s="216"/>
      <c r="F32" s="215"/>
      <c r="G32" s="203">
        <v>150</v>
      </c>
      <c r="H32" s="216"/>
      <c r="I32" s="215"/>
      <c r="J32" s="203">
        <v>150</v>
      </c>
      <c r="K32" s="206">
        <f t="shared" si="8"/>
        <v>0</v>
      </c>
      <c r="L32" s="207">
        <f t="shared" si="4"/>
        <v>0</v>
      </c>
      <c r="M32" s="208">
        <f t="shared" si="5"/>
        <v>0</v>
      </c>
      <c r="N32" s="217"/>
    </row>
    <row r="33" spans="1:15" s="218" customFormat="1" ht="13.9" x14ac:dyDescent="0.25">
      <c r="A33" s="214" t="s">
        <v>206</v>
      </c>
      <c r="B33" s="216"/>
      <c r="C33" s="215"/>
      <c r="D33" s="203">
        <v>68</v>
      </c>
      <c r="E33" s="216"/>
      <c r="F33" s="215"/>
      <c r="G33" s="203">
        <v>21</v>
      </c>
      <c r="H33" s="216"/>
      <c r="I33" s="215"/>
      <c r="J33" s="203">
        <v>21</v>
      </c>
      <c r="K33" s="206">
        <f t="shared" si="8"/>
        <v>0</v>
      </c>
      <c r="L33" s="207">
        <f t="shared" si="4"/>
        <v>0</v>
      </c>
      <c r="M33" s="208">
        <f t="shared" si="5"/>
        <v>0</v>
      </c>
      <c r="N33" s="217"/>
    </row>
    <row r="34" spans="1:15" s="218" customFormat="1" ht="13.9" x14ac:dyDescent="0.25">
      <c r="A34" s="214" t="s">
        <v>207</v>
      </c>
      <c r="B34" s="216">
        <v>44</v>
      </c>
      <c r="C34" s="215">
        <v>42</v>
      </c>
      <c r="D34" s="203">
        <v>45140</v>
      </c>
      <c r="E34" s="216">
        <v>46</v>
      </c>
      <c r="F34" s="215">
        <f>C34</f>
        <v>42</v>
      </c>
      <c r="G34" s="203">
        <v>49385</v>
      </c>
      <c r="H34" s="216">
        <v>46</v>
      </c>
      <c r="I34" s="215">
        <f>F34</f>
        <v>42</v>
      </c>
      <c r="J34" s="203">
        <v>49879</v>
      </c>
      <c r="K34" s="206">
        <f t="shared" si="8"/>
        <v>0</v>
      </c>
      <c r="L34" s="207">
        <f t="shared" si="4"/>
        <v>0</v>
      </c>
      <c r="M34" s="208">
        <f t="shared" si="5"/>
        <v>494</v>
      </c>
      <c r="N34" s="217"/>
      <c r="O34" s="281"/>
    </row>
    <row r="35" spans="1:15" s="218" customFormat="1" ht="13.9" x14ac:dyDescent="0.25">
      <c r="A35" s="214" t="s">
        <v>248</v>
      </c>
      <c r="B35" s="216"/>
      <c r="C35" s="215"/>
      <c r="D35" s="203">
        <v>187</v>
      </c>
      <c r="E35" s="216"/>
      <c r="F35" s="215"/>
      <c r="G35" s="203">
        <v>187</v>
      </c>
      <c r="H35" s="216"/>
      <c r="I35" s="215"/>
      <c r="J35" s="203">
        <v>187</v>
      </c>
      <c r="K35" s="206">
        <f t="shared" si="8"/>
        <v>0</v>
      </c>
      <c r="L35" s="207">
        <f t="shared" si="4"/>
        <v>0</v>
      </c>
      <c r="M35" s="208">
        <f t="shared" si="5"/>
        <v>0</v>
      </c>
      <c r="N35" s="217"/>
    </row>
    <row r="36" spans="1:15" s="218" customFormat="1" ht="13.9" x14ac:dyDescent="0.25">
      <c r="A36" s="214" t="s">
        <v>208</v>
      </c>
      <c r="B36" s="216"/>
      <c r="C36" s="215"/>
      <c r="D36" s="203">
        <v>149</v>
      </c>
      <c r="E36" s="216"/>
      <c r="F36" s="215"/>
      <c r="G36" s="203">
        <v>149</v>
      </c>
      <c r="H36" s="216"/>
      <c r="I36" s="215"/>
      <c r="J36" s="203">
        <v>149</v>
      </c>
      <c r="K36" s="206">
        <f t="shared" si="8"/>
        <v>0</v>
      </c>
      <c r="L36" s="207">
        <f t="shared" si="4"/>
        <v>0</v>
      </c>
      <c r="M36" s="208">
        <f t="shared" si="5"/>
        <v>0</v>
      </c>
      <c r="N36" s="217"/>
    </row>
    <row r="37" spans="1:15" s="218" customFormat="1" ht="13.9" x14ac:dyDescent="0.25">
      <c r="A37" s="214" t="s">
        <v>209</v>
      </c>
      <c r="B37" s="216"/>
      <c r="C37" s="215"/>
      <c r="D37" s="203">
        <v>12</v>
      </c>
      <c r="E37" s="216"/>
      <c r="F37" s="215"/>
      <c r="G37" s="203">
        <v>12</v>
      </c>
      <c r="H37" s="216"/>
      <c r="I37" s="215"/>
      <c r="J37" s="203">
        <v>12</v>
      </c>
      <c r="K37" s="206">
        <f t="shared" si="8"/>
        <v>0</v>
      </c>
      <c r="L37" s="207">
        <f t="shared" si="4"/>
        <v>0</v>
      </c>
      <c r="M37" s="208">
        <f t="shared" si="5"/>
        <v>0</v>
      </c>
      <c r="N37" s="217"/>
    </row>
    <row r="38" spans="1:15" s="218" customFormat="1" ht="13.9" x14ac:dyDescent="0.25">
      <c r="A38" s="214" t="s">
        <v>249</v>
      </c>
      <c r="B38" s="216"/>
      <c r="C38" s="215"/>
      <c r="D38" s="203">
        <v>68</v>
      </c>
      <c r="E38" s="216"/>
      <c r="F38" s="215"/>
      <c r="G38" s="203">
        <v>68</v>
      </c>
      <c r="H38" s="216"/>
      <c r="I38" s="215"/>
      <c r="J38" s="203">
        <v>68</v>
      </c>
      <c r="K38" s="206">
        <f t="shared" si="8"/>
        <v>0</v>
      </c>
      <c r="L38" s="207">
        <f t="shared" si="4"/>
        <v>0</v>
      </c>
      <c r="M38" s="208">
        <f t="shared" si="5"/>
        <v>0</v>
      </c>
      <c r="N38" s="217"/>
    </row>
    <row r="39" spans="1:15" s="218" customFormat="1" ht="13.9" x14ac:dyDescent="0.25">
      <c r="A39" s="214" t="s">
        <v>250</v>
      </c>
      <c r="B39" s="216"/>
      <c r="C39" s="215"/>
      <c r="D39" s="203">
        <v>207</v>
      </c>
      <c r="E39" s="216"/>
      <c r="F39" s="215"/>
      <c r="G39" s="203">
        <v>207</v>
      </c>
      <c r="H39" s="216"/>
      <c r="I39" s="215"/>
      <c r="J39" s="203">
        <v>207</v>
      </c>
      <c r="K39" s="206">
        <f t="shared" si="8"/>
        <v>0</v>
      </c>
      <c r="L39" s="207">
        <f t="shared" si="4"/>
        <v>0</v>
      </c>
      <c r="M39" s="208">
        <f t="shared" si="5"/>
        <v>0</v>
      </c>
      <c r="N39" s="217"/>
    </row>
    <row r="40" spans="1:15" s="218" customFormat="1" ht="13.9" x14ac:dyDescent="0.25">
      <c r="A40" s="214" t="s">
        <v>210</v>
      </c>
      <c r="B40" s="216"/>
      <c r="C40" s="215"/>
      <c r="D40" s="203">
        <v>85</v>
      </c>
      <c r="E40" s="216"/>
      <c r="F40" s="215"/>
      <c r="G40" s="203">
        <v>85</v>
      </c>
      <c r="H40" s="216"/>
      <c r="I40" s="215"/>
      <c r="J40" s="203">
        <v>85</v>
      </c>
      <c r="K40" s="206">
        <f t="shared" si="8"/>
        <v>0</v>
      </c>
      <c r="L40" s="207">
        <f t="shared" si="4"/>
        <v>0</v>
      </c>
      <c r="M40" s="208">
        <f t="shared" si="5"/>
        <v>0</v>
      </c>
      <c r="N40" s="217"/>
    </row>
    <row r="41" spans="1:15" s="218" customFormat="1" ht="13.9" x14ac:dyDescent="0.25">
      <c r="A41" s="214" t="s">
        <v>211</v>
      </c>
      <c r="B41" s="216"/>
      <c r="C41" s="215"/>
      <c r="D41" s="203">
        <v>1704</v>
      </c>
      <c r="E41" s="216"/>
      <c r="F41" s="215"/>
      <c r="G41" s="203">
        <v>1704</v>
      </c>
      <c r="H41" s="216"/>
      <c r="I41" s="215"/>
      <c r="J41" s="203">
        <v>1704</v>
      </c>
      <c r="K41" s="206">
        <f t="shared" si="8"/>
        <v>0</v>
      </c>
      <c r="L41" s="207">
        <f t="shared" si="4"/>
        <v>0</v>
      </c>
      <c r="M41" s="208">
        <f t="shared" si="5"/>
        <v>0</v>
      </c>
      <c r="N41" s="217"/>
    </row>
    <row r="42" spans="1:15" s="218" customFormat="1" ht="13.9" x14ac:dyDescent="0.25">
      <c r="A42" s="214" t="s">
        <v>251</v>
      </c>
      <c r="B42" s="221"/>
      <c r="C42" s="219"/>
      <c r="D42" s="220">
        <v>3</v>
      </c>
      <c r="E42" s="221"/>
      <c r="F42" s="219"/>
      <c r="G42" s="220">
        <v>3</v>
      </c>
      <c r="H42" s="221"/>
      <c r="I42" s="219"/>
      <c r="J42" s="220">
        <v>3</v>
      </c>
      <c r="K42" s="206">
        <f t="shared" si="8"/>
        <v>0</v>
      </c>
      <c r="L42" s="207">
        <f t="shared" si="4"/>
        <v>0</v>
      </c>
      <c r="M42" s="208">
        <f t="shared" si="5"/>
        <v>0</v>
      </c>
      <c r="N42" s="217"/>
    </row>
    <row r="43" spans="1:15" s="218" customFormat="1" ht="13.9" x14ac:dyDescent="0.25">
      <c r="A43" s="214" t="s">
        <v>212</v>
      </c>
      <c r="B43" s="221"/>
      <c r="C43" s="219"/>
      <c r="D43" s="220">
        <v>545</v>
      </c>
      <c r="E43" s="221"/>
      <c r="F43" s="219"/>
      <c r="G43" s="220">
        <v>545</v>
      </c>
      <c r="H43" s="221"/>
      <c r="I43" s="219"/>
      <c r="J43" s="220">
        <v>545</v>
      </c>
      <c r="K43" s="206">
        <f t="shared" si="8"/>
        <v>0</v>
      </c>
      <c r="L43" s="207">
        <f>I43-F43</f>
        <v>0</v>
      </c>
      <c r="M43" s="208">
        <f t="shared" si="5"/>
        <v>0</v>
      </c>
      <c r="N43" s="217"/>
    </row>
    <row r="44" spans="1:15" ht="13.9" x14ac:dyDescent="0.25">
      <c r="A44" s="214" t="s">
        <v>213</v>
      </c>
      <c r="B44" s="221">
        <v>4</v>
      </c>
      <c r="C44" s="219">
        <v>3</v>
      </c>
      <c r="D44" s="220">
        <v>1658</v>
      </c>
      <c r="E44" s="221">
        <v>4</v>
      </c>
      <c r="F44" s="219">
        <f>C44</f>
        <v>3</v>
      </c>
      <c r="G44" s="220">
        <v>4223</v>
      </c>
      <c r="H44" s="221">
        <v>4</v>
      </c>
      <c r="I44" s="215">
        <f>F44</f>
        <v>3</v>
      </c>
      <c r="J44" s="220">
        <v>4265</v>
      </c>
      <c r="K44" s="206">
        <f t="shared" si="8"/>
        <v>0</v>
      </c>
      <c r="L44" s="207">
        <f t="shared" si="4"/>
        <v>0</v>
      </c>
      <c r="M44" s="208">
        <f t="shared" si="5"/>
        <v>42</v>
      </c>
      <c r="N44" s="55"/>
    </row>
    <row r="45" spans="1:15" ht="13.9" x14ac:dyDescent="0.25">
      <c r="A45" s="214" t="s">
        <v>252</v>
      </c>
      <c r="B45" s="221"/>
      <c r="C45" s="219"/>
      <c r="D45" s="220">
        <v>0</v>
      </c>
      <c r="E45" s="221"/>
      <c r="F45" s="219"/>
      <c r="G45" s="220">
        <v>72</v>
      </c>
      <c r="H45" s="221"/>
      <c r="I45" s="219"/>
      <c r="J45" s="220">
        <v>72</v>
      </c>
      <c r="K45" s="206">
        <f t="shared" si="8"/>
        <v>0</v>
      </c>
      <c r="L45" s="207">
        <f t="shared" si="4"/>
        <v>0</v>
      </c>
      <c r="M45" s="208">
        <f t="shared" si="5"/>
        <v>0</v>
      </c>
      <c r="N45" s="55"/>
    </row>
    <row r="46" spans="1:15" ht="13.9" x14ac:dyDescent="0.25">
      <c r="A46" s="214" t="s">
        <v>214</v>
      </c>
      <c r="B46" s="221"/>
      <c r="C46" s="219"/>
      <c r="D46" s="220">
        <v>162</v>
      </c>
      <c r="E46" s="221"/>
      <c r="F46" s="219"/>
      <c r="G46" s="220">
        <v>162</v>
      </c>
      <c r="H46" s="221"/>
      <c r="I46" s="219"/>
      <c r="J46" s="220">
        <v>162</v>
      </c>
      <c r="K46" s="206">
        <f t="shared" si="8"/>
        <v>0</v>
      </c>
      <c r="L46" s="207">
        <f t="shared" si="4"/>
        <v>0</v>
      </c>
      <c r="M46" s="208">
        <f t="shared" si="5"/>
        <v>0</v>
      </c>
      <c r="N46" s="55"/>
    </row>
    <row r="47" spans="1:15" ht="13.9" x14ac:dyDescent="0.25">
      <c r="A47" s="214" t="s">
        <v>253</v>
      </c>
      <c r="B47" s="221"/>
      <c r="C47" s="219"/>
      <c r="D47" s="220">
        <v>1</v>
      </c>
      <c r="E47" s="221"/>
      <c r="F47" s="219"/>
      <c r="G47" s="220">
        <v>1</v>
      </c>
      <c r="H47" s="221"/>
      <c r="I47" s="219"/>
      <c r="J47" s="220">
        <v>1</v>
      </c>
      <c r="K47" s="206">
        <f t="shared" si="8"/>
        <v>0</v>
      </c>
      <c r="L47" s="207">
        <f t="shared" si="4"/>
        <v>0</v>
      </c>
      <c r="M47" s="208">
        <f t="shared" si="5"/>
        <v>0</v>
      </c>
      <c r="N47" s="55"/>
    </row>
    <row r="48" spans="1:15" ht="13.9" x14ac:dyDescent="0.25">
      <c r="A48" s="214" t="s">
        <v>215</v>
      </c>
      <c r="B48" s="221">
        <v>38</v>
      </c>
      <c r="C48" s="219">
        <v>0</v>
      </c>
      <c r="D48" s="220">
        <v>0</v>
      </c>
      <c r="E48" s="221">
        <v>36</v>
      </c>
      <c r="F48" s="219">
        <f>C48</f>
        <v>0</v>
      </c>
      <c r="G48" s="220">
        <f>352450-(SUM(G8:G47))</f>
        <v>20719</v>
      </c>
      <c r="H48" s="221">
        <v>36</v>
      </c>
      <c r="I48" s="219">
        <f>F48</f>
        <v>0</v>
      </c>
      <c r="J48" s="220">
        <f>352450-(SUM(J8:J47))</f>
        <v>17558</v>
      </c>
      <c r="K48" s="206">
        <f t="shared" si="8"/>
        <v>0</v>
      </c>
      <c r="L48" s="215">
        <f>I48-F48</f>
        <v>0</v>
      </c>
      <c r="M48" s="208">
        <f t="shared" si="5"/>
        <v>-3161</v>
      </c>
      <c r="N48" s="55"/>
    </row>
    <row r="49" spans="1:15" ht="14.45" thickBot="1" x14ac:dyDescent="0.3">
      <c r="A49" s="21" t="s">
        <v>143</v>
      </c>
      <c r="B49" s="223">
        <f t="shared" ref="B49:M49" si="9">SUM(B8:B48)</f>
        <v>1725</v>
      </c>
      <c r="C49" s="245">
        <f t="shared" si="9"/>
        <v>1559</v>
      </c>
      <c r="D49" s="222">
        <f t="shared" si="9"/>
        <v>309422</v>
      </c>
      <c r="E49" s="223">
        <f t="shared" si="9"/>
        <v>1725</v>
      </c>
      <c r="F49" s="245">
        <f t="shared" si="9"/>
        <v>1559</v>
      </c>
      <c r="G49" s="222">
        <f t="shared" si="9"/>
        <v>352450</v>
      </c>
      <c r="H49" s="223">
        <f t="shared" si="9"/>
        <v>1725</v>
      </c>
      <c r="I49" s="245">
        <f t="shared" si="9"/>
        <v>1559</v>
      </c>
      <c r="J49" s="222">
        <f t="shared" si="9"/>
        <v>352450</v>
      </c>
      <c r="K49" s="255">
        <f t="shared" si="9"/>
        <v>0</v>
      </c>
      <c r="L49" s="238">
        <f t="shared" si="9"/>
        <v>0</v>
      </c>
      <c r="M49" s="256">
        <f t="shared" si="9"/>
        <v>0</v>
      </c>
      <c r="N49" s="55" t="s">
        <v>10</v>
      </c>
      <c r="O49" s="270"/>
    </row>
    <row r="50" spans="1:15" s="218" customFormat="1" ht="13.9" x14ac:dyDescent="0.25">
      <c r="C50" s="283"/>
      <c r="N50" s="217"/>
    </row>
    <row r="51" spans="1:15" ht="18" thickBot="1" x14ac:dyDescent="0.35">
      <c r="A51" s="377" t="s">
        <v>49</v>
      </c>
      <c r="B51" s="377"/>
      <c r="C51" s="377"/>
      <c r="D51" s="377"/>
      <c r="E51" s="377"/>
      <c r="F51" s="377"/>
      <c r="G51" s="377"/>
      <c r="H51" s="377"/>
      <c r="I51" s="377"/>
      <c r="J51" s="377"/>
      <c r="K51" s="377"/>
      <c r="L51" s="377"/>
      <c r="M51" s="377"/>
      <c r="N51" s="55"/>
    </row>
    <row r="52" spans="1:15" ht="13.9" customHeight="1" x14ac:dyDescent="0.2">
      <c r="A52" s="384" t="s">
        <v>132</v>
      </c>
      <c r="B52" s="387" t="s">
        <v>242</v>
      </c>
      <c r="C52" s="387"/>
      <c r="D52" s="387"/>
      <c r="E52" s="387" t="s">
        <v>246</v>
      </c>
      <c r="F52" s="387"/>
      <c r="G52" s="387"/>
      <c r="H52" s="387" t="s">
        <v>165</v>
      </c>
      <c r="I52" s="387"/>
      <c r="J52" s="387"/>
      <c r="K52" s="387" t="s">
        <v>50</v>
      </c>
      <c r="L52" s="387"/>
      <c r="M52" s="388"/>
      <c r="N52" s="55" t="s">
        <v>10</v>
      </c>
    </row>
    <row r="53" spans="1:15" ht="28.5" x14ac:dyDescent="0.2">
      <c r="A53" s="385"/>
      <c r="B53" s="173" t="s">
        <v>51</v>
      </c>
      <c r="C53" s="173" t="s">
        <v>52</v>
      </c>
      <c r="D53" s="173" t="s">
        <v>4</v>
      </c>
      <c r="E53" s="173" t="s">
        <v>51</v>
      </c>
      <c r="F53" s="173" t="s">
        <v>52</v>
      </c>
      <c r="G53" s="173" t="s">
        <v>4</v>
      </c>
      <c r="H53" s="173" t="s">
        <v>51</v>
      </c>
      <c r="I53" s="173" t="s">
        <v>52</v>
      </c>
      <c r="J53" s="173" t="s">
        <v>4</v>
      </c>
      <c r="K53" s="173" t="s">
        <v>51</v>
      </c>
      <c r="L53" s="173" t="s">
        <v>52</v>
      </c>
      <c r="M53" s="224" t="s">
        <v>4</v>
      </c>
      <c r="N53" s="55" t="s">
        <v>10</v>
      </c>
    </row>
    <row r="54" spans="1:15" x14ac:dyDescent="0.2">
      <c r="A54" s="225" t="s">
        <v>172</v>
      </c>
      <c r="B54" s="247">
        <v>1256</v>
      </c>
      <c r="C54" s="248">
        <v>1136</v>
      </c>
      <c r="D54" s="226">
        <v>224668</v>
      </c>
      <c r="E54" s="247">
        <v>1256</v>
      </c>
      <c r="F54" s="248">
        <v>1136</v>
      </c>
      <c r="G54" s="226">
        <v>254206</v>
      </c>
      <c r="H54" s="247">
        <v>1256</v>
      </c>
      <c r="I54" s="248">
        <v>1136</v>
      </c>
      <c r="J54" s="226">
        <v>254175</v>
      </c>
      <c r="K54" s="257">
        <f>H54-E54</f>
        <v>0</v>
      </c>
      <c r="L54" s="258">
        <f>I54-F54</f>
        <v>0</v>
      </c>
      <c r="M54" s="259">
        <f>J54-G54</f>
        <v>-31</v>
      </c>
      <c r="N54" s="55"/>
    </row>
    <row r="55" spans="1:15" x14ac:dyDescent="0.2">
      <c r="A55" s="214" t="s">
        <v>173</v>
      </c>
      <c r="B55" s="249">
        <v>465</v>
      </c>
      <c r="C55" s="250">
        <v>420</v>
      </c>
      <c r="D55" s="220">
        <v>83096</v>
      </c>
      <c r="E55" s="249">
        <v>465</v>
      </c>
      <c r="F55" s="250">
        <v>420</v>
      </c>
      <c r="G55" s="220">
        <v>94021</v>
      </c>
      <c r="H55" s="249">
        <v>465</v>
      </c>
      <c r="I55" s="250">
        <v>420</v>
      </c>
      <c r="J55" s="220">
        <v>94010</v>
      </c>
      <c r="K55" s="260">
        <f t="shared" ref="K55:K56" si="10">H55-E55</f>
        <v>0</v>
      </c>
      <c r="L55" s="261">
        <f t="shared" ref="L55:L56" si="11">I55-F55</f>
        <v>0</v>
      </c>
      <c r="M55" s="208">
        <f t="shared" ref="M55:M56" si="12">J55-G55</f>
        <v>-11</v>
      </c>
      <c r="N55" s="55"/>
    </row>
    <row r="56" spans="1:15" x14ac:dyDescent="0.2">
      <c r="A56" s="214" t="s">
        <v>174</v>
      </c>
      <c r="B56" s="249">
        <v>4</v>
      </c>
      <c r="C56" s="250">
        <v>3</v>
      </c>
      <c r="D56" s="220">
        <v>1658</v>
      </c>
      <c r="E56" s="249">
        <v>4</v>
      </c>
      <c r="F56" s="250">
        <v>3</v>
      </c>
      <c r="G56" s="220">
        <v>4223</v>
      </c>
      <c r="H56" s="249">
        <v>4</v>
      </c>
      <c r="I56" s="250">
        <v>3</v>
      </c>
      <c r="J56" s="220">
        <v>4265</v>
      </c>
      <c r="K56" s="260">
        <f t="shared" si="10"/>
        <v>0</v>
      </c>
      <c r="L56" s="261">
        <f t="shared" si="11"/>
        <v>0</v>
      </c>
      <c r="M56" s="208">
        <f t="shared" si="12"/>
        <v>42</v>
      </c>
      <c r="N56" s="55"/>
    </row>
    <row r="57" spans="1:15" ht="15.75" thickBot="1" x14ac:dyDescent="0.3">
      <c r="A57" s="21" t="s">
        <v>143</v>
      </c>
      <c r="B57" s="28">
        <f t="shared" ref="B57:M57" si="13">SUM(B54:B56)</f>
        <v>1725</v>
      </c>
      <c r="C57" s="28">
        <f t="shared" si="13"/>
        <v>1559</v>
      </c>
      <c r="D57" s="28">
        <f t="shared" si="13"/>
        <v>309422</v>
      </c>
      <c r="E57" s="28">
        <f t="shared" si="13"/>
        <v>1725</v>
      </c>
      <c r="F57" s="28">
        <f t="shared" si="13"/>
        <v>1559</v>
      </c>
      <c r="G57" s="28">
        <f t="shared" si="13"/>
        <v>352450</v>
      </c>
      <c r="H57" s="28">
        <f t="shared" ref="H57:J57" si="14">SUM(H54:H56)</f>
        <v>1725</v>
      </c>
      <c r="I57" s="28">
        <f t="shared" si="14"/>
        <v>1559</v>
      </c>
      <c r="J57" s="28">
        <f t="shared" si="14"/>
        <v>352450</v>
      </c>
      <c r="K57" s="262">
        <f t="shared" si="13"/>
        <v>0</v>
      </c>
      <c r="L57" s="262">
        <f t="shared" si="13"/>
        <v>0</v>
      </c>
      <c r="M57" s="262">
        <f t="shared" si="13"/>
        <v>0</v>
      </c>
      <c r="N57" s="55" t="s">
        <v>10</v>
      </c>
    </row>
    <row r="58" spans="1:15" x14ac:dyDescent="0.2">
      <c r="C58" s="153"/>
      <c r="N58" s="55" t="s">
        <v>11</v>
      </c>
    </row>
    <row r="59" spans="1:15" s="253" customFormat="1" x14ac:dyDescent="0.2">
      <c r="A59" s="284"/>
      <c r="D59" s="285"/>
      <c r="N59" s="276"/>
    </row>
    <row r="60" spans="1:15" s="253" customFormat="1" x14ac:dyDescent="0.2">
      <c r="A60" s="284"/>
      <c r="D60" s="285"/>
      <c r="N60" s="276"/>
    </row>
    <row r="61" spans="1:15" s="253" customFormat="1" x14ac:dyDescent="0.2">
      <c r="A61" s="284"/>
      <c r="D61" s="285"/>
      <c r="N61" s="276"/>
    </row>
  </sheetData>
  <mergeCells count="16">
    <mergeCell ref="E6:G6"/>
    <mergeCell ref="H52:J52"/>
    <mergeCell ref="A51:M51"/>
    <mergeCell ref="A52:A53"/>
    <mergeCell ref="B52:D52"/>
    <mergeCell ref="E52:G52"/>
    <mergeCell ref="K52:M52"/>
    <mergeCell ref="K6:M6"/>
    <mergeCell ref="H6:J6"/>
    <mergeCell ref="A6:A7"/>
    <mergeCell ref="B6:D6"/>
    <mergeCell ref="A5:M5"/>
    <mergeCell ref="A1:M1"/>
    <mergeCell ref="A2:M2"/>
    <mergeCell ref="A3:M3"/>
    <mergeCell ref="A4:M4"/>
  </mergeCells>
  <printOptions horizontalCentered="1"/>
  <pageMargins left="0.2" right="0.2" top="0.25" bottom="0.25" header="0.3" footer="0.3"/>
  <pageSetup scale="68" orientation="landscape" r:id="rId1"/>
  <headerFooter>
    <oddHeader>&amp;L&amp;"-,Bold"H. Summary of Reimbursable Resources</oddHeader>
    <oddFooter>&amp;C
Exhibit H - Summary of Reimbursable Resources</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15</vt:i4>
      </vt:variant>
    </vt:vector>
  </HeadingPairs>
  <TitlesOfParts>
    <vt:vector size="28" baseType="lpstr">
      <vt:lpstr>A. Organization Chart</vt:lpstr>
      <vt:lpstr>B. Summ of Req.</vt:lpstr>
      <vt:lpstr>B. Summ of Req. by DU</vt:lpstr>
      <vt:lpstr>C. Program Changes by DU</vt:lpstr>
      <vt:lpstr>D. Strategic Goals &amp; Objectives</vt:lpstr>
      <vt:lpstr>E. ATB Justification</vt:lpstr>
      <vt:lpstr>F. 2013 Crosswalk</vt:lpstr>
      <vt:lpstr>G. 2014 Crosswalk</vt:lpstr>
      <vt:lpstr>H. Reimbursable Resources</vt:lpstr>
      <vt:lpstr>I. Permanent Positions</vt:lpstr>
      <vt:lpstr>J. Financial Analysis</vt:lpstr>
      <vt:lpstr>K. Summary by OC</vt:lpstr>
      <vt:lpstr>L. Studies</vt:lpstr>
      <vt:lpstr>'A. Organization Chart'!Print_Area</vt:lpstr>
      <vt:lpstr>'B. Summ of Req.'!Print_Area</vt:lpstr>
      <vt:lpstr>'B. Summ of Req. by DU'!Print_Area</vt:lpstr>
      <vt:lpstr>'C. Program Changes by DU'!Print_Area</vt:lpstr>
      <vt:lpstr>'D. Strategic Goals &amp; Objectives'!Print_Area</vt:lpstr>
      <vt:lpstr>'E. ATB Justification'!Print_Area</vt:lpstr>
      <vt:lpstr>'F. 2013 Crosswalk'!Print_Area</vt:lpstr>
      <vt:lpstr>'G. 2014 Crosswalk'!Print_Area</vt:lpstr>
      <vt:lpstr>'H. Reimbursable Resources'!Print_Area</vt:lpstr>
      <vt:lpstr>'I. Permanent Positions'!Print_Area</vt:lpstr>
      <vt:lpstr>'J. Financial Analysis'!Print_Area</vt:lpstr>
      <vt:lpstr>'K. Summary by OC'!Print_Area</vt:lpstr>
      <vt:lpstr>'L. Studies'!Print_Area</vt:lpstr>
      <vt:lpstr>'E. ATB Justification'!Print_Titles</vt:lpstr>
      <vt:lpstr>'J. Financial Analysis'!Print_Titles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2014-03-06T18:14:36Z</cp:lastPrinted>
  <dcterms:created xsi:type="dcterms:W3CDTF">2012-12-06T16:08:32Z</dcterms:created>
  <dcterms:modified xsi:type="dcterms:W3CDTF">2014-03-07T17:35:34Z</dcterms:modified>
</cp:coreProperties>
</file>