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432" windowWidth="15576" windowHeight="9816"/>
  </bookViews>
  <sheets>
    <sheet name="ar10ch13" sheetId="1" r:id="rId1"/>
  </sheets>
  <definedNames>
    <definedName name="ar10ch13">ar10ch13!$A$9:$CA$195</definedName>
  </definedNames>
  <calcPr calcId="152511"/>
</workbook>
</file>

<file path=xl/calcChain.xml><?xml version="1.0" encoding="utf-8"?>
<calcChain xmlns="http://schemas.openxmlformats.org/spreadsheetml/2006/main">
  <c r="T7" i="1" l="1"/>
  <c r="T6" i="1"/>
  <c r="P7" i="1"/>
  <c r="P6" i="1"/>
  <c r="AG107" i="1"/>
  <c r="I16" i="1"/>
  <c r="AR16" i="1"/>
  <c r="AA16" i="1"/>
  <c r="Z16" i="1"/>
  <c r="AR189" i="1"/>
  <c r="I162" i="1"/>
  <c r="AR139" i="1"/>
  <c r="AA133" i="1"/>
  <c r="Z133" i="1"/>
  <c r="Z110" i="1"/>
  <c r="I110" i="1"/>
  <c r="Z101" i="1"/>
  <c r="I101" i="1"/>
  <c r="AR94" i="1"/>
  <c r="AR166" i="1"/>
  <c r="Z162" i="1"/>
  <c r="AR156" i="1"/>
  <c r="I156" i="1"/>
  <c r="AR155" i="1"/>
  <c r="AA154" i="1"/>
  <c r="AR153" i="1"/>
  <c r="AA148" i="1"/>
  <c r="AA147" i="1"/>
  <c r="AR128" i="1"/>
  <c r="AR67" i="1"/>
  <c r="Z169" i="1"/>
  <c r="I169" i="1"/>
  <c r="Z46" i="1"/>
  <c r="I46" i="1"/>
  <c r="Z59" i="1"/>
  <c r="I59" i="1"/>
  <c r="AA84" i="1"/>
  <c r="Z84" i="1"/>
  <c r="I44" i="1"/>
  <c r="AR43" i="1"/>
  <c r="Z39" i="1"/>
  <c r="I39" i="1"/>
  <c r="I38" i="1"/>
  <c r="Z118" i="1"/>
  <c r="BG136" i="1"/>
  <c r="AY136" i="1"/>
  <c r="AG136" i="1"/>
  <c r="BG135" i="1"/>
  <c r="AY135" i="1"/>
  <c r="AG135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8" i="1"/>
  <c r="AY87" i="1"/>
  <c r="AY86" i="1"/>
  <c r="AY85" i="1"/>
  <c r="AY84" i="1"/>
  <c r="AY83" i="1"/>
  <c r="AY82" i="1"/>
  <c r="AY81" i="1"/>
  <c r="AY80" i="1"/>
  <c r="AY79" i="1"/>
  <c r="AY78" i="1"/>
  <c r="AY76" i="1"/>
  <c r="AY75" i="1"/>
  <c r="AY74" i="1"/>
  <c r="AY73" i="1"/>
  <c r="AY71" i="1"/>
  <c r="AY70" i="1"/>
  <c r="AY69" i="1"/>
  <c r="AY68" i="1"/>
  <c r="AY67" i="1"/>
  <c r="AY66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BG195" i="1"/>
  <c r="BG194" i="1"/>
  <c r="BG193" i="1"/>
  <c r="BG192" i="1"/>
  <c r="BG191" i="1"/>
  <c r="BG190" i="1"/>
  <c r="BG189" i="1"/>
  <c r="BG188" i="1"/>
  <c r="BG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G174" i="1"/>
  <c r="BG173" i="1"/>
  <c r="BG172" i="1"/>
  <c r="BG171" i="1"/>
  <c r="BG170" i="1"/>
  <c r="BG169" i="1"/>
  <c r="BG168" i="1"/>
  <c r="BG167" i="1"/>
  <c r="BG166" i="1"/>
  <c r="BG165" i="1"/>
  <c r="BG164" i="1"/>
  <c r="BG163" i="1"/>
  <c r="BG162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G148" i="1"/>
  <c r="BG147" i="1"/>
  <c r="BG146" i="1"/>
  <c r="BG145" i="1"/>
  <c r="BG144" i="1"/>
  <c r="BG143" i="1"/>
  <c r="BG142" i="1"/>
  <c r="BG141" i="1"/>
  <c r="BG140" i="1"/>
  <c r="BG139" i="1"/>
  <c r="BG138" i="1"/>
  <c r="BG137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8" i="1"/>
  <c r="BG87" i="1"/>
  <c r="BG86" i="1"/>
  <c r="BG85" i="1"/>
  <c r="BG84" i="1"/>
  <c r="BG83" i="1"/>
  <c r="BG82" i="1"/>
  <c r="BG81" i="1"/>
  <c r="BG80" i="1"/>
  <c r="BG79" i="1"/>
  <c r="BG78" i="1"/>
  <c r="BG76" i="1"/>
  <c r="BG75" i="1"/>
  <c r="BG74" i="1"/>
  <c r="BG73" i="1"/>
  <c r="BG71" i="1"/>
  <c r="BG70" i="1"/>
  <c r="BG69" i="1"/>
  <c r="BG68" i="1"/>
  <c r="BG67" i="1"/>
  <c r="BG66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AR46" i="1"/>
  <c r="AA46" i="1"/>
  <c r="I177" i="1"/>
  <c r="AR103" i="1"/>
  <c r="AA103" i="1"/>
  <c r="Z103" i="1"/>
  <c r="I103" i="1"/>
  <c r="AG84" i="1"/>
  <c r="AG187" i="1"/>
  <c r="AG186" i="1"/>
  <c r="AG156" i="1"/>
  <c r="AG155" i="1"/>
  <c r="AG154" i="1"/>
  <c r="AG153" i="1"/>
  <c r="AG152" i="1"/>
  <c r="AG151" i="1"/>
  <c r="AG150" i="1"/>
  <c r="AG149" i="1"/>
  <c r="AG148" i="1"/>
  <c r="AG147" i="1"/>
  <c r="AG146" i="1"/>
  <c r="AG195" i="1"/>
  <c r="AG194" i="1"/>
  <c r="AG193" i="1"/>
  <c r="AG192" i="1"/>
  <c r="AG191" i="1"/>
  <c r="AG190" i="1"/>
  <c r="AG189" i="1"/>
  <c r="AG188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0" i="1"/>
  <c r="AG159" i="1"/>
  <c r="AG158" i="1"/>
  <c r="AG157" i="1"/>
  <c r="AG145" i="1"/>
  <c r="AG144" i="1"/>
  <c r="AG143" i="1"/>
  <c r="AG142" i="1"/>
  <c r="AG141" i="1"/>
  <c r="AG140" i="1"/>
  <c r="AG139" i="1"/>
  <c r="AG138" i="1"/>
  <c r="AG137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8" i="1"/>
  <c r="AG87" i="1"/>
  <c r="AG86" i="1"/>
  <c r="AG85" i="1"/>
  <c r="AG83" i="1"/>
  <c r="AG82" i="1"/>
  <c r="AG81" i="1"/>
  <c r="AG80" i="1"/>
  <c r="AG79" i="1"/>
  <c r="AG78" i="1"/>
  <c r="AG76" i="1"/>
  <c r="AG75" i="1"/>
  <c r="AG74" i="1"/>
  <c r="AG73" i="1"/>
  <c r="AG71" i="1"/>
  <c r="AG70" i="1"/>
  <c r="AG69" i="1"/>
  <c r="AG68" i="1"/>
  <c r="AG67" i="1"/>
  <c r="AG66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Z185" i="1"/>
  <c r="I185" i="1"/>
</calcChain>
</file>

<file path=xl/sharedStrings.xml><?xml version="1.0" encoding="utf-8"?>
<sst xmlns="http://schemas.openxmlformats.org/spreadsheetml/2006/main" count="969" uniqueCount="607">
  <si>
    <t>Interest received by trust fund</t>
  </si>
  <si>
    <t>Interest earned on expense funds</t>
  </si>
  <si>
    <t>Balboa</t>
  </si>
  <si>
    <t>Isabel</t>
  </si>
  <si>
    <t>Bankowski</t>
  </si>
  <si>
    <t>Carolyn</t>
  </si>
  <si>
    <t>Barkley, Jr.</t>
  </si>
  <si>
    <t>Harold</t>
  </si>
  <si>
    <t>Bates</t>
  </si>
  <si>
    <t>Carl</t>
  </si>
  <si>
    <t>Beaulieu</t>
  </si>
  <si>
    <t>Sterling</t>
  </si>
  <si>
    <t>Bell</t>
  </si>
  <si>
    <t>J.C.</t>
  </si>
  <si>
    <t>Beskin</t>
  </si>
  <si>
    <t>Herbert</t>
  </si>
  <si>
    <t>Billingslea, Jr.</t>
  </si>
  <si>
    <t>Thomas</t>
  </si>
  <si>
    <t>Black, Jr.</t>
  </si>
  <si>
    <t>Joseph</t>
  </si>
  <si>
    <t>Boudloche</t>
  </si>
  <si>
    <t>Cindy</t>
  </si>
  <si>
    <t>Boyajian</t>
  </si>
  <si>
    <t>John</t>
  </si>
  <si>
    <t>Branigan</t>
  </si>
  <si>
    <t>Timothy</t>
  </si>
  <si>
    <t>Brothers</t>
  </si>
  <si>
    <t>Robert</t>
  </si>
  <si>
    <t>Brown</t>
  </si>
  <si>
    <t>Russell</t>
  </si>
  <si>
    <t>Sylvia</t>
  </si>
  <si>
    <t>Brunner</t>
  </si>
  <si>
    <t>Daniel</t>
  </si>
  <si>
    <t>Burden</t>
  </si>
  <si>
    <t>Beverly</t>
  </si>
  <si>
    <t>Burks</t>
  </si>
  <si>
    <t>Margaret</t>
  </si>
  <si>
    <t>Carlson</t>
  </si>
  <si>
    <t>Kyle</t>
  </si>
  <si>
    <t>Carrion</t>
  </si>
  <si>
    <t>Jose</t>
  </si>
  <si>
    <t>Carroll</t>
  </si>
  <si>
    <t>Krispen</t>
  </si>
  <si>
    <t>Celli</t>
  </si>
  <si>
    <t>Andrea</t>
  </si>
  <si>
    <t>Chael</t>
  </si>
  <si>
    <t>Paul</t>
  </si>
  <si>
    <t>Chatterton</t>
  </si>
  <si>
    <t>William</t>
  </si>
  <si>
    <t>Clark</t>
  </si>
  <si>
    <t>Michael</t>
  </si>
  <si>
    <t>Cohen</t>
  </si>
  <si>
    <t>Amrane</t>
  </si>
  <si>
    <t>Connelly</t>
  </si>
  <si>
    <t>Rebecca</t>
  </si>
  <si>
    <t>Cosby</t>
  </si>
  <si>
    <t>Ellen</t>
  </si>
  <si>
    <t>Aikman</t>
  </si>
  <si>
    <t>Donald</t>
  </si>
  <si>
    <t>Anderson</t>
  </si>
  <si>
    <t>Kevin</t>
  </si>
  <si>
    <t>Babin</t>
  </si>
  <si>
    <t>Joyce</t>
  </si>
  <si>
    <t>Countryman</t>
  </si>
  <si>
    <t>Janna</t>
  </si>
  <si>
    <t>Cox</t>
  </si>
  <si>
    <t>Stuart</t>
  </si>
  <si>
    <t>Crawford</t>
  </si>
  <si>
    <t>Annette</t>
  </si>
  <si>
    <t>Cuntz</t>
  </si>
  <si>
    <t>Warren</t>
  </si>
  <si>
    <t>Curry</t>
  </si>
  <si>
    <t>Nancy</t>
  </si>
  <si>
    <t>Danielson</t>
  </si>
  <si>
    <t>Rodney</t>
  </si>
  <si>
    <t>Davidson</t>
  </si>
  <si>
    <t>Decker</t>
  </si>
  <si>
    <t>DeHart, III</t>
  </si>
  <si>
    <t>Charles</t>
  </si>
  <si>
    <t>DeLaney</t>
  </si>
  <si>
    <t>Ann</t>
  </si>
  <si>
    <t>Dockery</t>
  </si>
  <si>
    <t>Kathy</t>
  </si>
  <si>
    <t>Drewes</t>
  </si>
  <si>
    <t>Wayne</t>
  </si>
  <si>
    <t>Drummond</t>
  </si>
  <si>
    <t>Dunbar</t>
  </si>
  <si>
    <t>Carol</t>
  </si>
  <si>
    <t>Eck</t>
  </si>
  <si>
    <t>Lonnie</t>
  </si>
  <si>
    <t>Fessenden</t>
  </si>
  <si>
    <t>Peter</t>
  </si>
  <si>
    <t>Fink</t>
  </si>
  <si>
    <t>Richard</t>
  </si>
  <si>
    <t>Fitzgerald, K.M.</t>
  </si>
  <si>
    <t>K. Michael</t>
  </si>
  <si>
    <t>Gallo</t>
  </si>
  <si>
    <t>Gooding</t>
  </si>
  <si>
    <t>Jack</t>
  </si>
  <si>
    <t>Goodman</t>
  </si>
  <si>
    <t>Adam</t>
  </si>
  <si>
    <t>Goodwin</t>
  </si>
  <si>
    <t>Joy</t>
  </si>
  <si>
    <t>Greenberg</t>
  </si>
  <si>
    <t>Marie-Ann</t>
  </si>
  <si>
    <t>Griffin</t>
  </si>
  <si>
    <t>Grigsby</t>
  </si>
  <si>
    <t>Grossman</t>
  </si>
  <si>
    <t>Mary</t>
  </si>
  <si>
    <t>Gustafson</t>
  </si>
  <si>
    <t>Hamilton</t>
  </si>
  <si>
    <t>Jan</t>
  </si>
  <si>
    <t>Hardeman</t>
  </si>
  <si>
    <t>Hart</t>
  </si>
  <si>
    <t>Leigh</t>
  </si>
  <si>
    <t>Hastings</t>
  </si>
  <si>
    <t>E. Eugene</t>
  </si>
  <si>
    <t>Heitkamp</t>
  </si>
  <si>
    <t>Hendren, Jr.</t>
  </si>
  <si>
    <t>Ray</t>
  </si>
  <si>
    <t>Henley, Jr.</t>
  </si>
  <si>
    <t>James</t>
  </si>
  <si>
    <t>Herkert</t>
  </si>
  <si>
    <t>Holland</t>
  </si>
  <si>
    <t>Gretchen</t>
  </si>
  <si>
    <t>Hope</t>
  </si>
  <si>
    <t>Camille</t>
  </si>
  <si>
    <t>Howe</t>
  </si>
  <si>
    <t>David</t>
  </si>
  <si>
    <t>Hu</t>
  </si>
  <si>
    <t>Howard</t>
  </si>
  <si>
    <t>Hurst</t>
  </si>
  <si>
    <t>Kristin</t>
  </si>
  <si>
    <t>Ivy</t>
  </si>
  <si>
    <t>Kearney</t>
  </si>
  <si>
    <t>Keller</t>
  </si>
  <si>
    <t>Jasmine</t>
  </si>
  <si>
    <t>Kellner</t>
  </si>
  <si>
    <t>Jeffrey</t>
  </si>
  <si>
    <t>Kerney</t>
  </si>
  <si>
    <t>Gwendolyn</t>
  </si>
  <si>
    <t>Kerns</t>
  </si>
  <si>
    <t>Dianne</t>
  </si>
  <si>
    <t>King</t>
  </si>
  <si>
    <t>Krommenhoek</t>
  </si>
  <si>
    <t>LaBarge, Jr.</t>
  </si>
  <si>
    <t>Langehennig</t>
  </si>
  <si>
    <t>Deborah</t>
  </si>
  <si>
    <t>Laughlin</t>
  </si>
  <si>
    <t>Kathleen</t>
  </si>
  <si>
    <t>Lawrence</t>
  </si>
  <si>
    <t>Long</t>
  </si>
  <si>
    <t>Fred</t>
  </si>
  <si>
    <t>Macco</t>
  </si>
  <si>
    <t>Maney</t>
  </si>
  <si>
    <t>Edward</t>
  </si>
  <si>
    <t>Marshall</t>
  </si>
  <si>
    <t>Marilyn</t>
  </si>
  <si>
    <t>Massey</t>
  </si>
  <si>
    <t>Elaina</t>
  </si>
  <si>
    <t>McCallister</t>
  </si>
  <si>
    <t>McCarty</t>
  </si>
  <si>
    <t>Mark</t>
  </si>
  <si>
    <t>Meredith</t>
  </si>
  <si>
    <t>O. Byron</t>
  </si>
  <si>
    <t>Meyer</t>
  </si>
  <si>
    <t>Lydia</t>
  </si>
  <si>
    <t>Miller</t>
  </si>
  <si>
    <t>Debra</t>
  </si>
  <si>
    <t>Mogavero</t>
  </si>
  <si>
    <t>Albert</t>
  </si>
  <si>
    <t>Morris</t>
  </si>
  <si>
    <t>Helen</t>
  </si>
  <si>
    <t>Neway</t>
  </si>
  <si>
    <t>Norwood</t>
  </si>
  <si>
    <t>Gary</t>
  </si>
  <si>
    <t>O'Cheskey</t>
  </si>
  <si>
    <t>Walter</t>
  </si>
  <si>
    <t>Oliveras-Rivera</t>
  </si>
  <si>
    <t>Alejandro</t>
  </si>
  <si>
    <t>Pappalardo</t>
  </si>
  <si>
    <t>Denise</t>
  </si>
  <si>
    <t>Peake</t>
  </si>
  <si>
    <t>Pees</t>
  </si>
  <si>
    <t>Frank</t>
  </si>
  <si>
    <t>Powers</t>
  </si>
  <si>
    <t>Rakozy</t>
  </si>
  <si>
    <t>Bernie</t>
  </si>
  <si>
    <t>Reiber</t>
  </si>
  <si>
    <t>George</t>
  </si>
  <si>
    <t>Reigle</t>
  </si>
  <si>
    <t>Frederick</t>
  </si>
  <si>
    <t>Ridgway</t>
  </si>
  <si>
    <t>Rodgers</t>
  </si>
  <si>
    <t>Brett</t>
  </si>
  <si>
    <t>Rodriguez</t>
  </si>
  <si>
    <t>Keith</t>
  </si>
  <si>
    <t>Rojas</t>
  </si>
  <si>
    <t>Elizabeth</t>
  </si>
  <si>
    <t>Rosen</t>
  </si>
  <si>
    <t>Toby</t>
  </si>
  <si>
    <t>Rosenthal</t>
  </si>
  <si>
    <t>Rucinski</t>
  </si>
  <si>
    <t>Ruskin</t>
  </si>
  <si>
    <t>Russo</t>
  </si>
  <si>
    <t>Sapir</t>
  </si>
  <si>
    <t>Sensenich</t>
  </si>
  <si>
    <t>Shopneck</t>
  </si>
  <si>
    <t>Craig</t>
  </si>
  <si>
    <t>Sikes</t>
  </si>
  <si>
    <t>Lucy</t>
  </si>
  <si>
    <t>Simon</t>
  </si>
  <si>
    <t>Skehen</t>
  </si>
  <si>
    <t>Kelley</t>
  </si>
  <si>
    <t>Skelton</t>
  </si>
  <si>
    <t>Smith</t>
  </si>
  <si>
    <t>Terry</t>
  </si>
  <si>
    <t>Stackhouse</t>
  </si>
  <si>
    <t>R. Clinton</t>
  </si>
  <si>
    <t>Stephenson, Jr.</t>
  </si>
  <si>
    <t>Thornburg</t>
  </si>
  <si>
    <t>Jon</t>
  </si>
  <si>
    <t>Townson</t>
  </si>
  <si>
    <t>Mary Ida</t>
  </si>
  <si>
    <t>Vardaman</t>
  </si>
  <si>
    <t>M. Terre</t>
  </si>
  <si>
    <t>Vaughn</t>
  </si>
  <si>
    <t>Still</t>
  </si>
  <si>
    <t>C. Kenneth</t>
  </si>
  <si>
    <t>Sumski</t>
  </si>
  <si>
    <t>Swimelar</t>
  </si>
  <si>
    <t>Tammy</t>
  </si>
  <si>
    <t>Waage</t>
  </si>
  <si>
    <t>Warford</t>
  </si>
  <si>
    <t>Weatherford</t>
  </si>
  <si>
    <t>Laurie</t>
  </si>
  <si>
    <t>Wein</t>
  </si>
  <si>
    <t>Dale</t>
  </si>
  <si>
    <t>Weiner</t>
  </si>
  <si>
    <t>Robin</t>
  </si>
  <si>
    <t>Whaley</t>
  </si>
  <si>
    <t>Whiton</t>
  </si>
  <si>
    <t>Molly</t>
  </si>
  <si>
    <t>Whitten</t>
  </si>
  <si>
    <t>Alice</t>
  </si>
  <si>
    <t>Widener</t>
  </si>
  <si>
    <t>Jo</t>
  </si>
  <si>
    <t>Williams</t>
  </si>
  <si>
    <t>Wilson</t>
  </si>
  <si>
    <t>Winnecour</t>
  </si>
  <si>
    <t>Ronda</t>
  </si>
  <si>
    <t>Wyman</t>
  </si>
  <si>
    <t>Zeman</t>
  </si>
  <si>
    <t>Sally</t>
  </si>
  <si>
    <t>Zimmerman</t>
  </si>
  <si>
    <t>C. Barry</t>
  </si>
  <si>
    <t>GROSS DEBTOR PAYMENTS</t>
  </si>
  <si>
    <t>TOTAL TRUST FUND RECEIPTS</t>
  </si>
  <si>
    <t>NET DEBTOR PAYMENTS</t>
  </si>
  <si>
    <t>ONGOING MORTGAGE PYMTS - FEE</t>
  </si>
  <si>
    <t>MORTGAGE ARREARAGES - FEE</t>
  </si>
  <si>
    <t>ALL OTHER SECURED DEBT - FEE</t>
  </si>
  <si>
    <t>ONGOING MORTGAGE PYMTS - NO FEE</t>
  </si>
  <si>
    <t>ALL OTHER SECURED DEBT - NO FEE</t>
  </si>
  <si>
    <t>ONGOING DOMESTIC SUPPORT PYMTS. - FEE</t>
  </si>
  <si>
    <t>ALL OTHER PRIORITY DEBT - FEE</t>
  </si>
  <si>
    <t>ONGOING DOMESTIC SUPPORT PYMTS. - NO FEE</t>
  </si>
  <si>
    <t>ALL OTHER PRIORITY DEBT - NO FEE</t>
  </si>
  <si>
    <t>UNSECURED</t>
  </si>
  <si>
    <t>DEBTOR ATTY'S</t>
  </si>
  <si>
    <t>503(b) AWARDS</t>
  </si>
  <si>
    <t>OTHER ADMIN</t>
  </si>
  <si>
    <t>TOTAL %FEE DISBURS.</t>
  </si>
  <si>
    <t>TOTAL NON-FEE DISBURS.</t>
  </si>
  <si>
    <t>TOTAL DISBURS.</t>
  </si>
  <si>
    <t>CASH TO RECEIPTS RATIO</t>
  </si>
  <si>
    <t>AVG. % FEE</t>
  </si>
  <si>
    <t>$FEES TRANSFERRED</t>
  </si>
  <si>
    <t>FEES ON DIRECT PMTS</t>
  </si>
  <si>
    <t>DIRECT PAYMENTS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</si>
  <si>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</si>
  <si>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</si>
  <si>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</si>
  <si>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</si>
  <si>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</si>
  <si>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</si>
  <si>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</si>
  <si>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</si>
  <si>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</si>
  <si>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</si>
  <si>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</si>
  <si>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</si>
  <si>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</si>
  <si>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RENTAL</t>
  </si>
  <si>
    <t>EQUIP/FURN PURCHASE</t>
  </si>
  <si>
    <t>TOTAL ALLOC /RELATED</t>
  </si>
  <si>
    <t>TOTAL ACTUAL EXPENSES</t>
  </si>
  <si>
    <t>MISDISBURS.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</si>
  <si>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</si>
  <si>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</si>
  <si>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</si>
  <si>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</si>
  <si>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</si>
  <si>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</si>
  <si>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ACCUM. OPER. DEFICIT</t>
  </si>
  <si>
    <t>NEW CASES FILED</t>
  </si>
  <si>
    <t>CASES REOPEN</t>
  </si>
  <si>
    <t>CLOSURE OF REOPEN. CASES</t>
  </si>
  <si>
    <t>CONVERSION PRE-CONFIRM</t>
  </si>
  <si>
    <t>CONVERSION POST-CONFIRM</t>
  </si>
  <si>
    <t>DISMISS PRE-CONFIRM</t>
  </si>
  <si>
    <t>DISMISS POST-CONFIRM</t>
  </si>
  <si>
    <t>CASES TRANSFER IN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</si>
  <si>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</si>
  <si>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</si>
  <si>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</si>
  <si>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</si>
  <si>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</si>
  <si>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</si>
  <si>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</si>
  <si>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</si>
  <si>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SECURED - FEE</t>
  </si>
  <si>
    <t>SECURED - NO FEE</t>
  </si>
  <si>
    <t>PRIORITY - FEE</t>
  </si>
  <si>
    <t>PRIORITY - NO FEE</t>
  </si>
  <si>
    <t>hide</t>
  </si>
  <si>
    <t>VII(E)</t>
  </si>
  <si>
    <t>VII(F)</t>
  </si>
  <si>
    <t>XV(B)(1)</t>
  </si>
  <si>
    <t>XV(B)(2)</t>
  </si>
  <si>
    <t>PAYOUT TO NONPRIORITY UNSECUREDS-COMPLETE</t>
  </si>
  <si>
    <t>CASES ACTIVE START '10</t>
  </si>
  <si>
    <t># CASES END FY10</t>
  </si>
  <si>
    <t>REG</t>
  </si>
  <si>
    <t>TRUSTEE LAST NAME</t>
  </si>
  <si>
    <t>TRUSTEE FIRST NAME</t>
  </si>
  <si>
    <t>CITY</t>
  </si>
  <si>
    <t>STATE</t>
  </si>
  <si>
    <t>DISTRICT APPT.</t>
  </si>
  <si>
    <t>NATIONAL TOTALS</t>
  </si>
  <si>
    <t>NATIONAL AVG. PER OPERATION</t>
  </si>
  <si>
    <t xml:space="preserve">CHAPTER 13 STANDING TRUSTEE FY10 AUDITED ANNUAL REPORTS </t>
  </si>
  <si>
    <t>Le</t>
  </si>
  <si>
    <t>DeRosa</t>
  </si>
  <si>
    <t>Marianne</t>
  </si>
  <si>
    <t>Gorman</t>
  </si>
  <si>
    <t>Hyman</t>
  </si>
  <si>
    <t>Niklas</t>
  </si>
  <si>
    <t>Cynthia</t>
  </si>
  <si>
    <t>Barkley</t>
  </si>
  <si>
    <t>Locke</t>
  </si>
  <si>
    <t>Truman</t>
  </si>
  <si>
    <t>Tim</t>
  </si>
  <si>
    <t>Hildebrand, III</t>
  </si>
  <si>
    <t>Henry</t>
  </si>
  <si>
    <t>Bekofske</t>
  </si>
  <si>
    <t>McDonald, Jr.</t>
  </si>
  <si>
    <t>Germeraad</t>
  </si>
  <si>
    <t>Musgrave, II</t>
  </si>
  <si>
    <t>Stearns</t>
  </si>
  <si>
    <t>Glenn</t>
  </si>
  <si>
    <t>Compton</t>
  </si>
  <si>
    <t>Larry</t>
  </si>
  <si>
    <t>Stewart</t>
  </si>
  <si>
    <t>Bonney</t>
  </si>
  <si>
    <t>N.A.</t>
  </si>
  <si>
    <t>Bowers (8 mos)</t>
  </si>
  <si>
    <t>Vetter (11 mos)</t>
  </si>
  <si>
    <t>INTEREST</t>
  </si>
  <si>
    <t>Bronitsky</t>
  </si>
  <si>
    <t>Martha</t>
  </si>
  <si>
    <t>Burchard, Jr.</t>
  </si>
  <si>
    <t>Derham-Burk</t>
  </si>
  <si>
    <t>Devin</t>
  </si>
  <si>
    <t>Enmark</t>
  </si>
  <si>
    <t>M. Nelson</t>
  </si>
  <si>
    <t>Greer</t>
  </si>
  <si>
    <t>Johnson</t>
  </si>
  <si>
    <t>Leavitt</t>
  </si>
  <si>
    <t>Loheit</t>
  </si>
  <si>
    <t>Van Meter</t>
  </si>
  <si>
    <t>Yarnall</t>
  </si>
  <si>
    <t>Rick</t>
  </si>
  <si>
    <t>Stevenson</t>
  </si>
  <si>
    <t>Boston</t>
  </si>
  <si>
    <t>Massachusetts</t>
  </si>
  <si>
    <t>Providence</t>
  </si>
  <si>
    <t>Rhode Island</t>
  </si>
  <si>
    <t>Brunswick</t>
  </si>
  <si>
    <t>Maine</t>
  </si>
  <si>
    <t>Worcester</t>
  </si>
  <si>
    <t>Manchester</t>
  </si>
  <si>
    <t>New Hampshire</t>
  </si>
  <si>
    <t>Albany</t>
  </si>
  <si>
    <t>Northern</t>
  </si>
  <si>
    <t>New York</t>
  </si>
  <si>
    <t>Jericho</t>
  </si>
  <si>
    <t>Eastern</t>
  </si>
  <si>
    <t>Melville</t>
  </si>
  <si>
    <t>Buffalo</t>
  </si>
  <si>
    <t>Western</t>
  </si>
  <si>
    <t>Rochester</t>
  </si>
  <si>
    <t>White Plains</t>
  </si>
  <si>
    <t>Southern</t>
  </si>
  <si>
    <t>White River Jct</t>
  </si>
  <si>
    <t>Vermont</t>
  </si>
  <si>
    <t>Syracuse</t>
  </si>
  <si>
    <t>Hartford</t>
  </si>
  <si>
    <t>Connecticut</t>
  </si>
  <si>
    <t>Cherry Hill</t>
  </si>
  <si>
    <t>New Jersey</t>
  </si>
  <si>
    <t>Hummelstown</t>
  </si>
  <si>
    <t>Middle</t>
  </si>
  <si>
    <t>Pennsylvania</t>
  </si>
  <si>
    <t>Fairfield</t>
  </si>
  <si>
    <t>Wilmington</t>
  </si>
  <si>
    <t>Delaware</t>
  </si>
  <si>
    <t>Philadelphia</t>
  </si>
  <si>
    <t>Reading</t>
  </si>
  <si>
    <t>Robbinsville</t>
  </si>
  <si>
    <t>Pittsburgh</t>
  </si>
  <si>
    <t>Richmond</t>
  </si>
  <si>
    <t>Virginia</t>
  </si>
  <si>
    <t>Charlottesville</t>
  </si>
  <si>
    <t>Laurel</t>
  </si>
  <si>
    <t>Maryland</t>
  </si>
  <si>
    <t>Roanoke</t>
  </si>
  <si>
    <t>Baltimore</t>
  </si>
  <si>
    <t>Chesapeake</t>
  </si>
  <si>
    <t>Columbia</t>
  </si>
  <si>
    <t>South Carolina</t>
  </si>
  <si>
    <t>Alexandria</t>
  </si>
  <si>
    <t>Bowie</t>
  </si>
  <si>
    <t>Greenville</t>
  </si>
  <si>
    <t>South Charleston</t>
  </si>
  <si>
    <t>Northern and Southern</t>
  </si>
  <si>
    <t>West Virginia</t>
  </si>
  <si>
    <t>Washington</t>
  </si>
  <si>
    <t>District of Columbia</t>
  </si>
  <si>
    <t>Bristol</t>
  </si>
  <si>
    <t>Mt. Pleasant</t>
  </si>
  <si>
    <t>Jackson</t>
  </si>
  <si>
    <t>Mississippi</t>
  </si>
  <si>
    <t>Metairie</t>
  </si>
  <si>
    <t>Louisiana</t>
  </si>
  <si>
    <t>Hattiesburg</t>
  </si>
  <si>
    <t>Baton Rouge</t>
  </si>
  <si>
    <t>Gulfport</t>
  </si>
  <si>
    <t>Shreveport</t>
  </si>
  <si>
    <t>Monroe</t>
  </si>
  <si>
    <t>Lafayette</t>
  </si>
  <si>
    <t>Brandon</t>
  </si>
  <si>
    <t>Plano</t>
  </si>
  <si>
    <t>Texas</t>
  </si>
  <si>
    <t>Lubbock</t>
  </si>
  <si>
    <t>Irving</t>
  </si>
  <si>
    <t>Tyler</t>
  </si>
  <si>
    <t>N. Richland Hills</t>
  </si>
  <si>
    <t>Ft. Worth</t>
  </si>
  <si>
    <t>Corpus Christi</t>
  </si>
  <si>
    <t>El Paso</t>
  </si>
  <si>
    <t>Houston</t>
  </si>
  <si>
    <t>Austin</t>
  </si>
  <si>
    <t>Midland</t>
  </si>
  <si>
    <t>San Antonio</t>
  </si>
  <si>
    <t>Memphis</t>
  </si>
  <si>
    <t>Tennessee</t>
  </si>
  <si>
    <t>Lexington</t>
  </si>
  <si>
    <t>Kentucky</t>
  </si>
  <si>
    <t>Nashville</t>
  </si>
  <si>
    <t>Knoxville</t>
  </si>
  <si>
    <t>Louisville</t>
  </si>
  <si>
    <t>Chattanooga</t>
  </si>
  <si>
    <t>Flint</t>
  </si>
  <si>
    <t>Michigan</t>
  </si>
  <si>
    <t>Cincinnati</t>
  </si>
  <si>
    <t>Ohio</t>
  </si>
  <si>
    <t>Detroit</t>
  </si>
  <si>
    <t>Kalamazoo</t>
  </si>
  <si>
    <t>Youngstown</t>
  </si>
  <si>
    <t>Toledo</t>
  </si>
  <si>
    <t>Dayton</t>
  </si>
  <si>
    <t>Saginaw</t>
  </si>
  <si>
    <t>Worthington</t>
  </si>
  <si>
    <t>Grand Rapids</t>
  </si>
  <si>
    <t>Canton</t>
  </si>
  <si>
    <t>Akron</t>
  </si>
  <si>
    <t>Southfield</t>
  </si>
  <si>
    <t>Cleveland</t>
  </si>
  <si>
    <t>Fort Wayne</t>
  </si>
  <si>
    <t>Indiana</t>
  </si>
  <si>
    <t>Seymour</t>
  </si>
  <si>
    <t>Indianapolis</t>
  </si>
  <si>
    <t>Merrillville</t>
  </si>
  <si>
    <t>Peoria</t>
  </si>
  <si>
    <t>Central</t>
  </si>
  <si>
    <t>Illinois</t>
  </si>
  <si>
    <t>Paris</t>
  </si>
  <si>
    <t>Terre Haute</t>
  </si>
  <si>
    <t>Petersburg</t>
  </si>
  <si>
    <t>Benton</t>
  </si>
  <si>
    <t>South Bend</t>
  </si>
  <si>
    <t>Evansville</t>
  </si>
  <si>
    <t>Swansea</t>
  </si>
  <si>
    <t>Madison</t>
  </si>
  <si>
    <t>Wisconsin</t>
  </si>
  <si>
    <t>Milwaukee</t>
  </si>
  <si>
    <t>Oshkosh</t>
  </si>
  <si>
    <t>Chicago</t>
  </si>
  <si>
    <t>Rockford</t>
  </si>
  <si>
    <t>Lisle</t>
  </si>
  <si>
    <t>Barnesville</t>
  </si>
  <si>
    <t>Minnesota</t>
  </si>
  <si>
    <t>Fargo</t>
  </si>
  <si>
    <t>North Dakota</t>
  </si>
  <si>
    <t>Waterloo</t>
  </si>
  <si>
    <t>Iowa</t>
  </si>
  <si>
    <t>Minneapolis</t>
  </si>
  <si>
    <t>Des Moines</t>
  </si>
  <si>
    <t>Aberdeen</t>
  </si>
  <si>
    <t>South Dakota</t>
  </si>
  <si>
    <t>Little Rock</t>
  </si>
  <si>
    <t>Eastern and Western</t>
  </si>
  <si>
    <t>Arkansas</t>
  </si>
  <si>
    <t>Kansas City</t>
  </si>
  <si>
    <t>Missouri</t>
  </si>
  <si>
    <t>St. Louis</t>
  </si>
  <si>
    <t>Omaha</t>
  </si>
  <si>
    <t>Nebraska</t>
  </si>
  <si>
    <t>North Little Rock</t>
  </si>
  <si>
    <t>Phoenix</t>
  </si>
  <si>
    <t>Arizona</t>
  </si>
  <si>
    <t>Tucson</t>
  </si>
  <si>
    <t>San Diego</t>
  </si>
  <si>
    <t>California</t>
  </si>
  <si>
    <t>Honolulu</t>
  </si>
  <si>
    <t>Hawaii, Guam &amp; North. Mariana Islands</t>
  </si>
  <si>
    <t>Orange</t>
  </si>
  <si>
    <t>Los Angeles</t>
  </si>
  <si>
    <t>Riverside</t>
  </si>
  <si>
    <t>Sherman Oaks</t>
  </si>
  <si>
    <t>Hayward</t>
  </si>
  <si>
    <t>Foster City</t>
  </si>
  <si>
    <t>Campbell</t>
  </si>
  <si>
    <t>Modesto</t>
  </si>
  <si>
    <t>Sacramento</t>
  </si>
  <si>
    <t>Las Vegas</t>
  </si>
  <si>
    <t>Nevada</t>
  </si>
  <si>
    <t>Fresno</t>
  </si>
  <si>
    <t>Reno</t>
  </si>
  <si>
    <t>Spokane</t>
  </si>
  <si>
    <t>Anchorage</t>
  </si>
  <si>
    <t>Alaska</t>
  </si>
  <si>
    <t>Great Falls</t>
  </si>
  <si>
    <t>Montana</t>
  </si>
  <si>
    <t>Seattle</t>
  </si>
  <si>
    <t>Portland</t>
  </si>
  <si>
    <t>Oregon</t>
  </si>
  <si>
    <t>Tacoma</t>
  </si>
  <si>
    <t>Boise</t>
  </si>
  <si>
    <t>Idaho</t>
  </si>
  <si>
    <t>Eugene</t>
  </si>
  <si>
    <t>Pendleton</t>
  </si>
  <si>
    <t>Coeur d'Alene</t>
  </si>
  <si>
    <t>Salt Lake City</t>
  </si>
  <si>
    <t>Utah</t>
  </si>
  <si>
    <t>Cheyenne</t>
  </si>
  <si>
    <t>Wyoming</t>
  </si>
  <si>
    <t>Denver</t>
  </si>
  <si>
    <t>Colorado</t>
  </si>
  <si>
    <t>Muskogee</t>
  </si>
  <si>
    <t>Oklahoma</t>
  </si>
  <si>
    <t>Tulsa</t>
  </si>
  <si>
    <t>Overland Park</t>
  </si>
  <si>
    <t>Kansas</t>
  </si>
  <si>
    <t>Topeka</t>
  </si>
  <si>
    <t>Oklahoma City</t>
  </si>
  <si>
    <t>Albuquerque</t>
  </si>
  <si>
    <t>New Mexico</t>
  </si>
  <si>
    <t>Wichita</t>
  </si>
  <si>
    <t>San Juan</t>
  </si>
  <si>
    <t>Puerto Rico &amp; Virgin Islands</t>
  </si>
  <si>
    <t>Atlanta</t>
  </si>
  <si>
    <t>Georgia</t>
  </si>
  <si>
    <t>Tallahassee</t>
  </si>
  <si>
    <t>Florida</t>
  </si>
  <si>
    <t>Miramar</t>
  </si>
  <si>
    <t>Macon</t>
  </si>
  <si>
    <t>Columbus</t>
  </si>
  <si>
    <t>Augusta</t>
  </si>
  <si>
    <t>Savannah</t>
  </si>
  <si>
    <t>Jacksonville</t>
  </si>
  <si>
    <t xml:space="preserve">Puerto Rico </t>
  </si>
  <si>
    <t>Bradenton</t>
  </si>
  <si>
    <t>Winter Park</t>
  </si>
  <si>
    <t>Ft. Lauderdale</t>
  </si>
  <si>
    <t>Rock Island</t>
  </si>
  <si>
    <t>RELATE/% EXP</t>
  </si>
  <si>
    <t>EXCESS PAYABLE TO USTSF</t>
  </si>
  <si>
    <t>Cotter/Neal</t>
  </si>
  <si>
    <t>Talton/Stadtmueller</t>
  </si>
  <si>
    <t>Viegelahn/Cameron</t>
  </si>
  <si>
    <t>Foley/Viegelahn</t>
  </si>
  <si>
    <t>Combs/Decker/Geekie</t>
  </si>
  <si>
    <t>Godare/Lynch</t>
  </si>
  <si>
    <t>Note: The amounts for Heitkamp's "All Other Priority Debt - Fee" and "Debtor Atty's" have been corrected to account for a misclassification within these two categories (see columns P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</si>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</sst>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color indexed="10"/>
      <name val="MS Sans Serif"/>
      <family val="2"/>
    </font>
    <font>
      <sz val="12"/>
      <name val="Times New Roman"/>
      <family val="1"/>
    </font>
    <font>
      <sz val="10"/>
      <color indexed="10"/>
      <name val="MS Sans Serif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strike/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3" fontId="0" fillId="0" borderId="0" xfId="0" applyNumberFormat="1" applyBorder="1"/>
    <xf numFmtId="0" fontId="0" fillId="3" borderId="2" xfId="0" applyNumberFormat="1" applyFill="1" applyBorder="1"/>
    <xf numFmtId="0" fontId="0" fillId="3" borderId="4" xfId="0" applyNumberFormat="1" applyFill="1" applyBorder="1" applyAlignment="1">
      <alignment wrapText="1"/>
    </xf>
    <xf numFmtId="3" fontId="0" fillId="3" borderId="5" xfId="0" applyNumberFormat="1" applyFill="1" applyBorder="1" applyAlignment="1">
      <alignment wrapText="1"/>
    </xf>
    <xf numFmtId="37" fontId="0" fillId="0" borderId="0" xfId="0" applyNumberFormat="1" applyBorder="1"/>
    <xf numFmtId="0" fontId="0" fillId="3" borderId="3" xfId="0" applyNumberFormat="1" applyFill="1" applyBorder="1"/>
    <xf numFmtId="3" fontId="0" fillId="3" borderId="3" xfId="0" applyNumberFormat="1" applyFill="1" applyBorder="1" applyAlignment="1">
      <alignment wrapText="1"/>
    </xf>
    <xf numFmtId="0" fontId="4" fillId="0" borderId="3" xfId="0" quotePrefix="1" applyNumberFormat="1" applyFont="1" applyBorder="1"/>
    <xf numFmtId="3" fontId="4" fillId="0" borderId="3" xfId="0" quotePrefix="1" applyNumberFormat="1" applyFont="1" applyBorder="1"/>
    <xf numFmtId="164" fontId="4" fillId="0" borderId="3" xfId="0" quotePrefix="1" applyNumberFormat="1" applyFont="1" applyBorder="1"/>
    <xf numFmtId="37" fontId="4" fillId="0" borderId="3" xfId="0" quotePrefix="1" applyNumberFormat="1" applyFont="1" applyBorder="1"/>
    <xf numFmtId="0" fontId="4" fillId="0" borderId="6" xfId="0" quotePrefix="1" applyNumberFormat="1" applyFont="1" applyBorder="1"/>
    <xf numFmtId="3" fontId="4" fillId="0" borderId="6" xfId="0" quotePrefix="1" applyNumberFormat="1" applyFont="1" applyBorder="1"/>
    <xf numFmtId="164" fontId="4" fillId="0" borderId="6" xfId="0" quotePrefix="1" applyNumberFormat="1" applyFont="1" applyBorder="1"/>
    <xf numFmtId="37" fontId="4" fillId="0" borderId="6" xfId="0" quotePrefix="1" applyNumberFormat="1" applyFont="1" applyBorder="1"/>
    <xf numFmtId="37" fontId="4" fillId="0" borderId="2" xfId="0" quotePrefix="1" applyNumberFormat="1" applyFont="1" applyBorder="1"/>
    <xf numFmtId="0" fontId="4" fillId="0" borderId="7" xfId="0" quotePrefix="1" applyNumberFormat="1" applyFont="1" applyBorder="1"/>
    <xf numFmtId="164" fontId="4" fillId="0" borderId="7" xfId="0" quotePrefix="1" applyNumberFormat="1" applyFont="1" applyBorder="1"/>
    <xf numFmtId="37" fontId="4" fillId="0" borderId="7" xfId="0" quotePrefix="1" applyNumberFormat="1" applyFont="1" applyBorder="1"/>
    <xf numFmtId="0" fontId="4" fillId="0" borderId="3" xfId="0" applyNumberFormat="1" applyFont="1" applyBorder="1"/>
    <xf numFmtId="37" fontId="9" fillId="0" borderId="3" xfId="0" applyNumberFormat="1" applyFont="1" applyFill="1" applyBorder="1" applyAlignment="1" applyProtection="1">
      <alignment horizontal="right" vertical="center" wrapText="1"/>
    </xf>
    <xf numFmtId="37" fontId="9" fillId="0" borderId="3" xfId="0" applyNumberFormat="1" applyFont="1" applyFill="1" applyBorder="1" applyAlignment="1" applyProtection="1">
      <alignment vertical="center" wrapText="1"/>
    </xf>
    <xf numFmtId="164" fontId="9" fillId="0" borderId="3" xfId="0" applyNumberFormat="1" applyFont="1" applyFill="1" applyBorder="1" applyAlignment="1" applyProtection="1">
      <alignment horizontal="right" vertical="center" wrapText="1"/>
    </xf>
    <xf numFmtId="164" fontId="4" fillId="0" borderId="3" xfId="0" applyNumberFormat="1" applyFont="1" applyBorder="1"/>
    <xf numFmtId="37" fontId="4" fillId="0" borderId="3" xfId="0" applyNumberFormat="1" applyFont="1" applyBorder="1"/>
    <xf numFmtId="3" fontId="4" fillId="0" borderId="3" xfId="0" applyNumberFormat="1" applyFont="1" applyBorder="1"/>
    <xf numFmtId="0" fontId="4" fillId="0" borderId="0" xfId="0" applyFont="1"/>
    <xf numFmtId="0" fontId="4" fillId="2" borderId="8" xfId="0" applyNumberFormat="1" applyFont="1" applyFill="1" applyBorder="1" applyAlignment="1">
      <alignment wrapText="1"/>
    </xf>
    <xf numFmtId="0" fontId="4" fillId="2" borderId="8" xfId="0" applyNumberFormat="1" applyFont="1" applyFill="1" applyBorder="1"/>
    <xf numFmtId="3" fontId="4" fillId="2" borderId="9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right" wrapText="1"/>
    </xf>
    <xf numFmtId="0" fontId="4" fillId="2" borderId="4" xfId="0" applyNumberFormat="1" applyFont="1" applyFill="1" applyBorder="1" applyAlignment="1">
      <alignment wrapText="1"/>
    </xf>
    <xf numFmtId="0" fontId="4" fillId="2" borderId="4" xfId="0" applyNumberFormat="1" applyFont="1" applyFill="1" applyBorder="1"/>
    <xf numFmtId="3" fontId="4" fillId="2" borderId="5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wrapText="1"/>
    </xf>
    <xf numFmtId="0" fontId="10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right" vertical="center" wrapText="1"/>
    </xf>
    <xf numFmtId="0" fontId="9" fillId="0" borderId="3" xfId="0" applyFont="1" applyFill="1" applyBorder="1" applyAlignment="1" applyProtection="1">
      <alignment vertical="center" wrapText="1"/>
    </xf>
    <xf numFmtId="3" fontId="0" fillId="0" borderId="0" xfId="0" quotePrefix="1" applyNumberFormat="1" applyBorder="1"/>
    <xf numFmtId="0" fontId="4" fillId="0" borderId="3" xfId="0" applyFont="1" applyBorder="1"/>
    <xf numFmtId="0" fontId="4" fillId="0" borderId="3" xfId="0" quotePrefix="1" applyNumberFormat="1" applyFont="1" applyFill="1" applyBorder="1"/>
    <xf numFmtId="0" fontId="0" fillId="4" borderId="0" xfId="0" applyFill="1"/>
    <xf numFmtId="3" fontId="0" fillId="3" borderId="4" xfId="0" applyNumberFormat="1" applyFill="1" applyBorder="1" applyAlignment="1">
      <alignment wrapText="1"/>
    </xf>
    <xf numFmtId="37" fontId="4" fillId="0" borderId="1" xfId="0" quotePrefix="1" applyNumberFormat="1" applyFont="1" applyBorder="1"/>
    <xf numFmtId="37" fontId="4" fillId="0" borderId="10" xfId="0" quotePrefix="1" applyNumberFormat="1" applyFont="1" applyBorder="1"/>
    <xf numFmtId="37" fontId="9" fillId="0" borderId="2" xfId="0" applyNumberFormat="1" applyFont="1" applyFill="1" applyBorder="1" applyAlignment="1" applyProtection="1">
      <alignment horizontal="right" vertical="center" wrapText="1"/>
    </xf>
    <xf numFmtId="3" fontId="4" fillId="0" borderId="3" xfId="0" quotePrefix="1" applyNumberFormat="1" applyFont="1" applyFill="1" applyBorder="1"/>
    <xf numFmtId="164" fontId="4" fillId="0" borderId="3" xfId="0" applyNumberFormat="1" applyFont="1" applyFill="1" applyBorder="1"/>
    <xf numFmtId="164" fontId="4" fillId="0" borderId="3" xfId="0" quotePrefix="1" applyNumberFormat="1" applyFont="1" applyFill="1" applyBorder="1"/>
    <xf numFmtId="37" fontId="4" fillId="0" borderId="3" xfId="0" applyNumberFormat="1" applyFont="1" applyFill="1" applyBorder="1"/>
    <xf numFmtId="0" fontId="0" fillId="0" borderId="0" xfId="0" applyFill="1"/>
    <xf numFmtId="37" fontId="4" fillId="0" borderId="2" xfId="0" applyNumberFormat="1" applyFont="1" applyFill="1" applyBorder="1"/>
    <xf numFmtId="0" fontId="4" fillId="0" borderId="3" xfId="0" applyFont="1" applyFill="1" applyBorder="1"/>
    <xf numFmtId="0" fontId="4" fillId="0" borderId="3" xfId="0" applyNumberFormat="1" applyFont="1" applyFill="1" applyBorder="1"/>
    <xf numFmtId="37" fontId="4" fillId="0" borderId="3" xfId="0" quotePrefix="1" applyNumberFormat="1" applyFont="1" applyFill="1" applyBorder="1"/>
    <xf numFmtId="37" fontId="4" fillId="0" borderId="2" xfId="0" quotePrefix="1" applyNumberFormat="1" applyFont="1" applyFill="1" applyBorder="1"/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4" fillId="0" borderId="3" xfId="1" applyNumberFormat="1" applyFont="1" applyBorder="1"/>
    <xf numFmtId="164" fontId="5" fillId="0" borderId="0" xfId="0" applyNumberFormat="1" applyFont="1"/>
    <xf numFmtId="0" fontId="5" fillId="0" borderId="0" xfId="0" applyFont="1"/>
    <xf numFmtId="0" fontId="4" fillId="4" borderId="3" xfId="0" quotePrefix="1" applyNumberFormat="1" applyFont="1" applyFill="1" applyBorder="1"/>
    <xf numFmtId="0" fontId="4" fillId="4" borderId="3" xfId="0" applyNumberFormat="1" applyFont="1" applyFill="1" applyBorder="1"/>
    <xf numFmtId="3" fontId="4" fillId="4" borderId="3" xfId="0" quotePrefix="1" applyNumberFormat="1" applyFont="1" applyFill="1" applyBorder="1"/>
    <xf numFmtId="164" fontId="4" fillId="4" borderId="3" xfId="0" quotePrefix="1" applyNumberFormat="1" applyFont="1" applyFill="1" applyBorder="1"/>
    <xf numFmtId="37" fontId="4" fillId="4" borderId="3" xfId="0" quotePrefix="1" applyNumberFormat="1" applyFont="1" applyFill="1" applyBorder="1"/>
    <xf numFmtId="3" fontId="4" fillId="4" borderId="3" xfId="0" applyNumberFormat="1" applyFont="1" applyFill="1" applyBorder="1"/>
    <xf numFmtId="0" fontId="4" fillId="4" borderId="3" xfId="0" applyFont="1" applyFill="1" applyBorder="1"/>
    <xf numFmtId="37" fontId="4" fillId="4" borderId="3" xfId="0" applyNumberFormat="1" applyFont="1" applyFill="1" applyBorder="1"/>
    <xf numFmtId="0" fontId="4" fillId="2" borderId="8" xfId="0" applyNumberFormat="1" applyFont="1" applyFill="1" applyBorder="1" applyAlignment="1"/>
    <xf numFmtId="0" fontId="6" fillId="0" borderId="0" xfId="0" applyFont="1"/>
    <xf numFmtId="0" fontId="6" fillId="3" borderId="4" xfId="0" applyNumberFormat="1" applyFont="1" applyFill="1" applyBorder="1" applyAlignment="1">
      <alignment wrapText="1"/>
    </xf>
    <xf numFmtId="164" fontId="6" fillId="0" borderId="0" xfId="0" applyNumberFormat="1" applyFont="1"/>
    <xf numFmtId="0" fontId="7" fillId="0" borderId="0" xfId="0" applyFont="1"/>
    <xf numFmtId="49" fontId="6" fillId="0" borderId="0" xfId="0" applyNumberFormat="1" applyFont="1"/>
    <xf numFmtId="0" fontId="6" fillId="0" borderId="6" xfId="0" applyNumberFormat="1" applyFont="1" applyBorder="1"/>
    <xf numFmtId="0" fontId="6" fillId="0" borderId="6" xfId="0" applyNumberFormat="1" applyFont="1" applyBorder="1" applyAlignment="1">
      <alignment wrapText="1"/>
    </xf>
    <xf numFmtId="0" fontId="6" fillId="4" borderId="6" xfId="0" applyNumberFormat="1" applyFont="1" applyFill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0" fontId="6" fillId="0" borderId="0" xfId="0" quotePrefix="1" applyNumberFormat="1" applyFont="1"/>
    <xf numFmtId="0" fontId="6" fillId="0" borderId="0" xfId="0" applyNumberFormat="1" applyFont="1" applyBorder="1" applyAlignment="1">
      <alignment wrapText="1"/>
    </xf>
    <xf numFmtId="0" fontId="6" fillId="0" borderId="0" xfId="0" quotePrefix="1" applyNumberFormat="1" applyFont="1" applyBorder="1" applyAlignment="1">
      <alignment wrapText="1"/>
    </xf>
    <xf numFmtId="9" fontId="6" fillId="0" borderId="6" xfId="0" quotePrefix="1" applyNumberFormat="1" applyFont="1" applyBorder="1"/>
    <xf numFmtId="0" fontId="4" fillId="4" borderId="7" xfId="0" quotePrefix="1" applyNumberFormat="1" applyFont="1" applyFill="1" applyBorder="1"/>
    <xf numFmtId="3" fontId="4" fillId="4" borderId="7" xfId="0" quotePrefix="1" applyNumberFormat="1" applyFont="1" applyFill="1" applyBorder="1"/>
    <xf numFmtId="164" fontId="4" fillId="4" borderId="7" xfId="0" quotePrefix="1" applyNumberFormat="1" applyFont="1" applyFill="1" applyBorder="1"/>
    <xf numFmtId="37" fontId="4" fillId="4" borderId="7" xfId="0" quotePrefix="1" applyNumberFormat="1" applyFont="1" applyFill="1" applyBorder="1"/>
    <xf numFmtId="37" fontId="4" fillId="4" borderId="10" xfId="0" quotePrefix="1" applyNumberFormat="1" applyFont="1" applyFill="1" applyBorder="1"/>
    <xf numFmtId="14" fontId="11" fillId="0" borderId="0" xfId="0" applyNumberFormat="1" applyFont="1"/>
    <xf numFmtId="3" fontId="11" fillId="0" borderId="3" xfId="0" quotePrefix="1" applyNumberFormat="1" applyFont="1" applyBorder="1"/>
    <xf numFmtId="3" fontId="12" fillId="0" borderId="3" xfId="0" quotePrefix="1" applyNumberFormat="1" applyFont="1" applyFill="1" applyBorder="1"/>
    <xf numFmtId="3" fontId="8" fillId="0" borderId="3" xfId="0" quotePrefix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96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2.6" x14ac:dyDescent="0.25"/>
  <cols>
    <col min="2" max="2" width="20.33203125" customWidth="1"/>
    <col min="3" max="3" width="16.109375" hidden="1" customWidth="1"/>
    <col min="4" max="4" width="14.88671875" bestFit="1" customWidth="1"/>
    <col min="5" max="5" width="19.44140625" bestFit="1" customWidth="1"/>
    <col min="6" max="6" width="32.6640625" bestFit="1" customWidth="1"/>
    <col min="7" max="7" width="15.77734375" customWidth="1"/>
    <col min="8" max="8" width="17.109375" customWidth="1"/>
    <col min="9" max="9" width="14.6640625" bestFit="1" customWidth="1"/>
    <col min="10" max="10" width="14.44140625" customWidth="1"/>
    <col min="11" max="11" width="15.109375" customWidth="1"/>
    <col min="12" max="12" width="13.88671875" bestFit="1" customWidth="1"/>
    <col min="13" max="13" width="15" customWidth="1"/>
    <col min="14" max="14" width="15.44140625" customWidth="1"/>
    <col min="15" max="15" width="14.5546875" customWidth="1"/>
    <col min="16" max="16" width="12.88671875" customWidth="1"/>
    <col min="17" max="17" width="17" customWidth="1"/>
    <col min="18" max="18" width="15.109375" customWidth="1"/>
    <col min="19" max="19" width="14.6640625" customWidth="1"/>
    <col min="20" max="20" width="12.109375" bestFit="1" customWidth="1"/>
    <col min="21" max="21" width="10.88671875" customWidth="1"/>
    <col min="22" max="22" width="9.5546875" customWidth="1"/>
    <col min="23" max="23" width="14.5546875" customWidth="1"/>
    <col min="24" max="24" width="15.33203125" customWidth="1"/>
    <col min="25" max="25" width="17.109375" customWidth="1"/>
    <col min="26" max="26" width="12" customWidth="1"/>
    <col min="27" max="27" width="13" customWidth="1"/>
    <col min="28" max="28" width="16.33203125" customWidth="1"/>
    <col min="29" max="29" width="14.33203125" customWidth="1"/>
    <col min="30" max="30" width="15.44140625" customWidth="1"/>
    <col min="31" max="31" width="9.88671875" hidden="1" customWidth="1"/>
    <col min="32" max="32" width="9" hidden="1" customWidth="1"/>
    <col min="33" max="33" width="12.33203125" customWidth="1"/>
    <col min="34" max="34" width="12.109375" customWidth="1"/>
    <col min="35" max="35" width="16.109375" customWidth="1"/>
    <col min="36" max="36" width="14.44140625" customWidth="1"/>
    <col min="37" max="37" width="9.88671875" customWidth="1"/>
    <col min="38" max="38" width="11" bestFit="1" customWidth="1"/>
    <col min="39" max="39" width="11.88671875" customWidth="1"/>
    <col min="40" max="40" width="12" customWidth="1"/>
    <col min="41" max="41" width="9.88671875" bestFit="1" customWidth="1"/>
    <col min="42" max="42" width="13.5546875" customWidth="1"/>
    <col min="43" max="43" width="12.33203125" customWidth="1"/>
    <col min="44" max="44" width="14.88671875" customWidth="1"/>
    <col min="45" max="45" width="11.6640625" customWidth="1"/>
    <col min="46" max="46" width="12.33203125" customWidth="1"/>
    <col min="47" max="47" width="12.5546875" customWidth="1"/>
    <col min="48" max="48" width="13" customWidth="1"/>
    <col min="49" max="49" width="13.88671875" customWidth="1"/>
    <col min="50" max="50" width="13.109375" customWidth="1"/>
    <col min="51" max="51" width="12.33203125" customWidth="1"/>
    <col min="52" max="52" width="16.109375" customWidth="1"/>
    <col min="53" max="53" width="11" bestFit="1" customWidth="1"/>
    <col min="54" max="54" width="10.6640625" customWidth="1"/>
    <col min="55" max="55" width="14.5546875" customWidth="1"/>
    <col min="56" max="56" width="13" customWidth="1"/>
    <col min="57" max="58" width="9" hidden="1" customWidth="1"/>
    <col min="59" max="59" width="9" customWidth="1"/>
    <col min="60" max="60" width="9" bestFit="1" customWidth="1"/>
    <col min="61" max="61" width="10.33203125" customWidth="1"/>
    <col min="62" max="63" width="9" bestFit="1" customWidth="1"/>
    <col min="64" max="64" width="13.6640625" customWidth="1"/>
    <col min="65" max="65" width="12.5546875" customWidth="1"/>
    <col min="66" max="66" width="13" customWidth="1"/>
    <col min="67" max="67" width="11.88671875" customWidth="1"/>
    <col min="68" max="68" width="13.6640625" customWidth="1"/>
    <col min="69" max="69" width="13.109375" customWidth="1"/>
    <col min="70" max="70" width="12" customWidth="1"/>
    <col min="71" max="71" width="12.88671875" customWidth="1"/>
    <col min="72" max="72" width="14.109375" customWidth="1"/>
    <col min="73" max="73" width="11.109375" customWidth="1"/>
    <col min="74" max="74" width="9.33203125" customWidth="1"/>
    <col min="75" max="75" width="13.6640625" customWidth="1"/>
    <col min="76" max="76" width="11.88671875" customWidth="1"/>
    <col min="77" max="78" width="9" bestFit="1" customWidth="1"/>
    <col min="79" max="79" width="10.5546875" customWidth="1"/>
  </cols>
  <sheetData>
    <row r="1" spans="1:79" ht="15.6" x14ac:dyDescent="0.3">
      <c r="A1" s="30" t="s">
        <v>341</v>
      </c>
      <c r="Z1" s="62"/>
      <c r="AF1" s="63"/>
      <c r="AH1" s="1"/>
      <c r="AZ1" s="1"/>
      <c r="BC1" s="63"/>
      <c r="BH1" s="1"/>
      <c r="BI1" s="63"/>
      <c r="BU1" s="1"/>
    </row>
    <row r="2" spans="1:79" x14ac:dyDescent="0.25">
      <c r="W2" s="45"/>
      <c r="AX2" s="45"/>
      <c r="BA2" s="45"/>
      <c r="BD2" s="63"/>
      <c r="BU2" s="1"/>
      <c r="BV2" s="1"/>
    </row>
    <row r="3" spans="1:79" ht="13.2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5"/>
      <c r="AA3" s="75"/>
      <c r="AB3" s="73"/>
      <c r="AC3" s="73"/>
      <c r="AD3" s="73"/>
      <c r="AE3" s="73" t="s">
        <v>325</v>
      </c>
      <c r="AF3" s="73" t="s">
        <v>325</v>
      </c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6"/>
      <c r="BD3" s="73"/>
      <c r="BE3" s="73" t="s">
        <v>325</v>
      </c>
      <c r="BF3" s="73" t="s">
        <v>325</v>
      </c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6"/>
      <c r="BW3" s="73"/>
      <c r="BX3" s="73"/>
      <c r="BY3" s="73"/>
      <c r="BZ3" s="73"/>
      <c r="CA3" s="73"/>
    </row>
    <row r="4" spans="1:79" ht="15.6" customHeight="1" x14ac:dyDescent="0.25">
      <c r="A4" s="91" t="s">
        <v>606</v>
      </c>
      <c r="B4" s="73"/>
      <c r="C4" s="73"/>
      <c r="D4" s="73"/>
      <c r="E4" s="73"/>
      <c r="F4" s="73"/>
      <c r="G4" s="73"/>
      <c r="H4" s="73"/>
      <c r="I4" s="73"/>
      <c r="J4" s="98" t="s">
        <v>321</v>
      </c>
      <c r="K4" s="99"/>
      <c r="L4" s="99"/>
      <c r="M4" s="95" t="s">
        <v>322</v>
      </c>
      <c r="N4" s="97"/>
      <c r="O4" s="99" t="s">
        <v>323</v>
      </c>
      <c r="P4" s="99"/>
      <c r="Q4" s="98" t="s">
        <v>324</v>
      </c>
      <c r="R4" s="100"/>
      <c r="S4" s="73"/>
      <c r="T4" s="73"/>
      <c r="U4" s="73"/>
      <c r="V4" s="73"/>
      <c r="W4" s="73"/>
      <c r="X4" s="73"/>
      <c r="Y4" s="77"/>
      <c r="Z4" s="75"/>
      <c r="AA4" s="75"/>
      <c r="AB4" s="73"/>
      <c r="AC4" s="75"/>
      <c r="AD4" s="75"/>
      <c r="AE4" s="73" t="s">
        <v>326</v>
      </c>
      <c r="AF4" s="73" t="s">
        <v>327</v>
      </c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328</v>
      </c>
      <c r="BF4" s="73" t="s">
        <v>329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5" t="s">
        <v>330</v>
      </c>
      <c r="BX4" s="96"/>
      <c r="BY4" s="96"/>
      <c r="BZ4" s="96"/>
      <c r="CA4" s="97"/>
    </row>
    <row r="5" spans="1:79" ht="52.8" x14ac:dyDescent="0.25">
      <c r="A5" s="78" t="s">
        <v>333</v>
      </c>
      <c r="B5" s="79" t="s">
        <v>334</v>
      </c>
      <c r="C5" s="79" t="s">
        <v>335</v>
      </c>
      <c r="D5" s="78" t="s">
        <v>336</v>
      </c>
      <c r="E5" s="79" t="s">
        <v>338</v>
      </c>
      <c r="F5" s="79" t="s">
        <v>337</v>
      </c>
      <c r="G5" s="79" t="s">
        <v>256</v>
      </c>
      <c r="H5" s="79" t="s">
        <v>257</v>
      </c>
      <c r="I5" s="79" t="s">
        <v>258</v>
      </c>
      <c r="J5" s="79" t="s">
        <v>259</v>
      </c>
      <c r="K5" s="79" t="s">
        <v>260</v>
      </c>
      <c r="L5" s="79" t="s">
        <v>261</v>
      </c>
      <c r="M5" s="79" t="s">
        <v>262</v>
      </c>
      <c r="N5" s="79" t="s">
        <v>263</v>
      </c>
      <c r="O5" s="79" t="s">
        <v>264</v>
      </c>
      <c r="P5" s="79" t="s">
        <v>265</v>
      </c>
      <c r="Q5" s="79" t="s">
        <v>266</v>
      </c>
      <c r="R5" s="79" t="s">
        <v>267</v>
      </c>
      <c r="S5" s="78" t="s">
        <v>268</v>
      </c>
      <c r="T5" s="79" t="s">
        <v>269</v>
      </c>
      <c r="U5" s="79" t="s">
        <v>270</v>
      </c>
      <c r="V5" s="79" t="s">
        <v>271</v>
      </c>
      <c r="W5" s="80" t="s">
        <v>272</v>
      </c>
      <c r="X5" s="79" t="s">
        <v>273</v>
      </c>
      <c r="Y5" s="79" t="s">
        <v>274</v>
      </c>
      <c r="Z5" s="81" t="s">
        <v>275</v>
      </c>
      <c r="AA5" s="81" t="s">
        <v>276</v>
      </c>
      <c r="AB5" s="79" t="s">
        <v>277</v>
      </c>
      <c r="AC5" s="79" t="s">
        <v>278</v>
      </c>
      <c r="AD5" s="79" t="s">
        <v>279</v>
      </c>
      <c r="AE5" s="82" t="s">
        <v>0</v>
      </c>
      <c r="AF5" s="82" t="s">
        <v>1</v>
      </c>
      <c r="AG5" s="79" t="s">
        <v>368</v>
      </c>
      <c r="AH5" s="79" t="s">
        <v>280</v>
      </c>
      <c r="AI5" s="79" t="s">
        <v>281</v>
      </c>
      <c r="AJ5" s="79" t="s">
        <v>282</v>
      </c>
      <c r="AK5" s="79" t="s">
        <v>283</v>
      </c>
      <c r="AL5" s="79" t="s">
        <v>284</v>
      </c>
      <c r="AM5" s="79" t="s">
        <v>285</v>
      </c>
      <c r="AN5" s="79" t="s">
        <v>286</v>
      </c>
      <c r="AO5" s="79" t="s">
        <v>287</v>
      </c>
      <c r="AP5" s="79" t="s">
        <v>288</v>
      </c>
      <c r="AQ5" s="79" t="s">
        <v>289</v>
      </c>
      <c r="AR5" s="79" t="s">
        <v>290</v>
      </c>
      <c r="AS5" s="79" t="s">
        <v>291</v>
      </c>
      <c r="AT5" s="79" t="s">
        <v>292</v>
      </c>
      <c r="AU5" s="79" t="s">
        <v>293</v>
      </c>
      <c r="AV5" s="79" t="s">
        <v>294</v>
      </c>
      <c r="AW5" s="79" t="s">
        <v>295</v>
      </c>
      <c r="AX5" s="80" t="s">
        <v>296</v>
      </c>
      <c r="AY5" s="79" t="s">
        <v>597</v>
      </c>
      <c r="AZ5" s="78" t="s">
        <v>297</v>
      </c>
      <c r="BA5" s="80" t="s">
        <v>298</v>
      </c>
      <c r="BB5" s="79" t="s">
        <v>299</v>
      </c>
      <c r="BC5" s="79" t="s">
        <v>300</v>
      </c>
      <c r="BD5" s="79" t="s">
        <v>301</v>
      </c>
      <c r="BE5" s="83" t="s">
        <v>302</v>
      </c>
      <c r="BF5" s="84" t="s">
        <v>303</v>
      </c>
      <c r="BG5" s="79" t="s">
        <v>598</v>
      </c>
      <c r="BH5" s="79" t="s">
        <v>304</v>
      </c>
      <c r="BI5" s="79" t="s">
        <v>331</v>
      </c>
      <c r="BJ5" s="79" t="s">
        <v>305</v>
      </c>
      <c r="BK5" s="79" t="s">
        <v>306</v>
      </c>
      <c r="BL5" s="79" t="s">
        <v>307</v>
      </c>
      <c r="BM5" s="79" t="s">
        <v>308</v>
      </c>
      <c r="BN5" s="79" t="s">
        <v>309</v>
      </c>
      <c r="BO5" s="79" t="s">
        <v>310</v>
      </c>
      <c r="BP5" s="79" t="s">
        <v>311</v>
      </c>
      <c r="BQ5" s="79" t="s">
        <v>312</v>
      </c>
      <c r="BR5" s="79" t="s">
        <v>313</v>
      </c>
      <c r="BS5" s="79" t="s">
        <v>314</v>
      </c>
      <c r="BT5" s="79" t="s">
        <v>315</v>
      </c>
      <c r="BU5" s="79" t="s">
        <v>332</v>
      </c>
      <c r="BV5" s="79" t="s">
        <v>316</v>
      </c>
      <c r="BW5" s="78" t="s">
        <v>317</v>
      </c>
      <c r="BX5" s="78" t="s">
        <v>318</v>
      </c>
      <c r="BY5" s="78" t="s">
        <v>319</v>
      </c>
      <c r="BZ5" s="85">
        <v>0</v>
      </c>
      <c r="CA5" s="79" t="s">
        <v>320</v>
      </c>
    </row>
    <row r="6" spans="1:79" ht="20.399999999999999" customHeight="1" x14ac:dyDescent="0.3">
      <c r="A6" s="2"/>
      <c r="B6" s="72" t="s">
        <v>339</v>
      </c>
      <c r="C6" s="31"/>
      <c r="D6" s="32"/>
      <c r="E6" s="32"/>
      <c r="F6" s="33"/>
      <c r="G6" s="33">
        <v>5845609811.8799992</v>
      </c>
      <c r="H6" s="33">
        <v>5851113733.1000013</v>
      </c>
      <c r="I6" s="33">
        <v>5665384030.3600016</v>
      </c>
      <c r="J6" s="33">
        <v>883298153.69000006</v>
      </c>
      <c r="K6" s="33">
        <v>410886109.2699998</v>
      </c>
      <c r="L6" s="33">
        <v>1513617199.7499995</v>
      </c>
      <c r="M6" s="33">
        <v>192582681.05999997</v>
      </c>
      <c r="N6" s="33">
        <v>2196887.0300000003</v>
      </c>
      <c r="O6" s="33">
        <v>3726804.0200000014</v>
      </c>
      <c r="P6" s="33">
        <f>SUM(P9:P70,P72:P195)</f>
        <v>260545518.25000006</v>
      </c>
      <c r="Q6" s="33">
        <v>3517855.8</v>
      </c>
      <c r="R6" s="33">
        <v>693084.27</v>
      </c>
      <c r="S6" s="33">
        <v>1243269404.5899994</v>
      </c>
      <c r="T6" s="33">
        <f>SUM(T9:T70,T72:T195)</f>
        <v>642918170.43000007</v>
      </c>
      <c r="U6" s="33">
        <v>1893162.7400000002</v>
      </c>
      <c r="V6" s="33">
        <v>844645.53999999992</v>
      </c>
      <c r="W6" s="33">
        <v>5299971413.079998</v>
      </c>
      <c r="X6" s="33">
        <v>218613587.0099999</v>
      </c>
      <c r="Y6" s="33">
        <v>5518630123.0799999</v>
      </c>
      <c r="Z6" s="34" t="s">
        <v>365</v>
      </c>
      <c r="AA6" s="34" t="s">
        <v>365</v>
      </c>
      <c r="AB6" s="33">
        <v>326756141.12000018</v>
      </c>
      <c r="AC6" s="33">
        <v>122257.44</v>
      </c>
      <c r="AD6" s="33">
        <v>2012081.8299999996</v>
      </c>
      <c r="AE6" s="33">
        <v>1014079.2500000002</v>
      </c>
      <c r="AF6" s="33">
        <v>67951.33</v>
      </c>
      <c r="AG6" s="33">
        <v>1082030.5800000005</v>
      </c>
      <c r="AH6" s="33">
        <v>149116768.51999998</v>
      </c>
      <c r="AI6" s="33">
        <v>12341970.849999996</v>
      </c>
      <c r="AJ6" s="33">
        <v>35151194.930000007</v>
      </c>
      <c r="AK6" s="33">
        <v>1272391.1000000001</v>
      </c>
      <c r="AL6" s="33">
        <v>23700316.360000003</v>
      </c>
      <c r="AM6" s="33">
        <v>2445747.9000000004</v>
      </c>
      <c r="AN6" s="33">
        <v>11425998.000000007</v>
      </c>
      <c r="AO6" s="33">
        <v>1782927</v>
      </c>
      <c r="AP6" s="33">
        <v>2279933.7400000002</v>
      </c>
      <c r="AQ6" s="33">
        <v>1782804.3700000003</v>
      </c>
      <c r="AR6" s="33">
        <v>13548733.100000001</v>
      </c>
      <c r="AS6" s="33">
        <v>3158023.9899999998</v>
      </c>
      <c r="AT6" s="33">
        <v>937323.88999999978</v>
      </c>
      <c r="AU6" s="33">
        <v>1738037.2199999995</v>
      </c>
      <c r="AV6" s="33">
        <v>6346532.6700000009</v>
      </c>
      <c r="AW6" s="33">
        <v>1793329.29</v>
      </c>
      <c r="AX6" s="33">
        <v>287521690.84000003</v>
      </c>
      <c r="AY6" s="33"/>
      <c r="AZ6" s="33">
        <v>158769.61000000002</v>
      </c>
      <c r="BA6" s="33">
        <v>34816642.969999999</v>
      </c>
      <c r="BB6" s="33">
        <v>250.39</v>
      </c>
      <c r="BC6" s="33">
        <v>57339934.760000028</v>
      </c>
      <c r="BD6" s="33">
        <v>885851.9</v>
      </c>
      <c r="BE6" s="33">
        <v>148234.71999999997</v>
      </c>
      <c r="BF6" s="33">
        <v>0</v>
      </c>
      <c r="BG6" s="33">
        <v>148234.71999999997</v>
      </c>
      <c r="BH6" s="33">
        <v>0</v>
      </c>
      <c r="BI6" s="33">
        <v>790054</v>
      </c>
      <c r="BJ6" s="33">
        <v>400387</v>
      </c>
      <c r="BK6" s="33">
        <v>5703</v>
      </c>
      <c r="BL6" s="33">
        <v>-3448</v>
      </c>
      <c r="BM6" s="33">
        <v>-15922</v>
      </c>
      <c r="BN6" s="33">
        <v>-28082</v>
      </c>
      <c r="BO6" s="33">
        <v>-86080</v>
      </c>
      <c r="BP6" s="33">
        <v>-89762</v>
      </c>
      <c r="BQ6" s="33">
        <v>10063</v>
      </c>
      <c r="BR6" s="33">
        <v>-2412</v>
      </c>
      <c r="BS6" s="33">
        <v>-102524</v>
      </c>
      <c r="BT6" s="33">
        <v>-988</v>
      </c>
      <c r="BU6" s="33">
        <v>882096</v>
      </c>
      <c r="BV6" s="33">
        <v>3245</v>
      </c>
      <c r="BW6" s="33">
        <v>26722</v>
      </c>
      <c r="BX6" s="33">
        <v>10866</v>
      </c>
      <c r="BY6" s="33">
        <v>56451</v>
      </c>
      <c r="BZ6" s="33">
        <v>8442</v>
      </c>
      <c r="CA6" s="33">
        <v>1513</v>
      </c>
    </row>
    <row r="7" spans="1:79" ht="31.8" customHeight="1" x14ac:dyDescent="0.3">
      <c r="A7" s="3"/>
      <c r="B7" s="35" t="s">
        <v>340</v>
      </c>
      <c r="C7" s="35"/>
      <c r="D7" s="36"/>
      <c r="E7" s="36"/>
      <c r="F7" s="37"/>
      <c r="G7" s="37">
        <v>31428009.74129032</v>
      </c>
      <c r="H7" s="37">
        <v>31457600.715591405</v>
      </c>
      <c r="I7" s="37">
        <v>30459053.926666673</v>
      </c>
      <c r="J7" s="37">
        <v>4748914.8047849461</v>
      </c>
      <c r="K7" s="37">
        <v>2209065.1036021495</v>
      </c>
      <c r="L7" s="37">
        <v>8137726.8803763418</v>
      </c>
      <c r="M7" s="37">
        <v>1035390.7583870966</v>
      </c>
      <c r="N7" s="37">
        <v>11811.220591397851</v>
      </c>
      <c r="O7" s="37">
        <v>20036.58075268818</v>
      </c>
      <c r="P7" s="37">
        <f>AVERAGE(P9:P70,P72:P195)</f>
        <v>1400782.3561827959</v>
      </c>
      <c r="Q7" s="37">
        <v>18913.20322580645</v>
      </c>
      <c r="R7" s="37">
        <v>3726.2595161290324</v>
      </c>
      <c r="S7" s="37">
        <v>6684244.1106989216</v>
      </c>
      <c r="T7" s="37">
        <f>AVERAGE(T9:T70,T72:T195)</f>
        <v>3456549.3033870971</v>
      </c>
      <c r="U7" s="37">
        <v>10178.29430107527</v>
      </c>
      <c r="V7" s="37">
        <v>4541.1050537634401</v>
      </c>
      <c r="W7" s="37">
        <v>28494469.96279569</v>
      </c>
      <c r="X7" s="37">
        <v>1175341.8656451607</v>
      </c>
      <c r="Y7" s="37">
        <v>29670054.425161291</v>
      </c>
      <c r="Z7" s="38">
        <v>0.12537189855239442</v>
      </c>
      <c r="AA7" s="38">
        <v>7.1836452501289422E-2</v>
      </c>
      <c r="AB7" s="37">
        <v>1756753.4468817215</v>
      </c>
      <c r="AC7" s="37">
        <v>657.29806451612899</v>
      </c>
      <c r="AD7" s="37">
        <v>10817.644247311826</v>
      </c>
      <c r="AE7" s="37">
        <v>5452.0389784946246</v>
      </c>
      <c r="AF7" s="37">
        <v>365.32973118279568</v>
      </c>
      <c r="AG7" s="37">
        <v>5817.368709677422</v>
      </c>
      <c r="AH7" s="37">
        <v>801703.05655913963</v>
      </c>
      <c r="AI7" s="37">
        <v>66354.681989247285</v>
      </c>
      <c r="AJ7" s="37">
        <v>188984.91897849465</v>
      </c>
      <c r="AK7" s="37">
        <v>6840.8123655913987</v>
      </c>
      <c r="AL7" s="37">
        <v>127421.05569892474</v>
      </c>
      <c r="AM7" s="37">
        <v>13149.182258064518</v>
      </c>
      <c r="AN7" s="37">
        <v>61430.096774193589</v>
      </c>
      <c r="AO7" s="37">
        <v>9585.6290322580644</v>
      </c>
      <c r="AP7" s="37">
        <v>12257.708279569893</v>
      </c>
      <c r="AQ7" s="37">
        <v>9584.9697311827967</v>
      </c>
      <c r="AR7" s="37">
        <v>72842.651075268819</v>
      </c>
      <c r="AS7" s="37">
        <v>16978.623602150536</v>
      </c>
      <c r="AT7" s="37">
        <v>5039.3757526881709</v>
      </c>
      <c r="AU7" s="37">
        <v>9344.2861290322562</v>
      </c>
      <c r="AV7" s="37">
        <v>34121.143387096781</v>
      </c>
      <c r="AW7" s="37">
        <v>9641.5553225806452</v>
      </c>
      <c r="AX7" s="37">
        <v>1545815.5421505377</v>
      </c>
      <c r="AY7" s="38">
        <v>6.2371965216285238E-3</v>
      </c>
      <c r="AZ7" s="37">
        <v>853.600053763441</v>
      </c>
      <c r="BA7" s="37">
        <v>187186.25252688173</v>
      </c>
      <c r="BB7" s="37">
        <v>1.3461827956989247</v>
      </c>
      <c r="BC7" s="37">
        <v>308279.2191397851</v>
      </c>
      <c r="BD7" s="37">
        <v>4762.6446236559141</v>
      </c>
      <c r="BE7" s="37">
        <v>796.96086021505357</v>
      </c>
      <c r="BF7" s="37">
        <v>0</v>
      </c>
      <c r="BG7" s="37">
        <v>796.96086021505357</v>
      </c>
      <c r="BH7" s="37">
        <v>0</v>
      </c>
      <c r="BI7" s="37">
        <v>4247.6021505376348</v>
      </c>
      <c r="BJ7" s="37">
        <v>2152.6182795698924</v>
      </c>
      <c r="BK7" s="37">
        <v>30.661290322580644</v>
      </c>
      <c r="BL7" s="37">
        <v>-18.537634408602152</v>
      </c>
      <c r="BM7" s="37">
        <v>-85.602150537634415</v>
      </c>
      <c r="BN7" s="37">
        <v>-150.97849462365591</v>
      </c>
      <c r="BO7" s="37">
        <v>-462.7956989247312</v>
      </c>
      <c r="BP7" s="37">
        <v>-482.59139784946234</v>
      </c>
      <c r="BQ7" s="37">
        <v>54.102150537634408</v>
      </c>
      <c r="BR7" s="37">
        <v>-12.96774193548387</v>
      </c>
      <c r="BS7" s="37">
        <v>-551.20430107526886</v>
      </c>
      <c r="BT7" s="37">
        <v>-5.311827956989247</v>
      </c>
      <c r="BU7" s="37">
        <v>4742.4516129032254</v>
      </c>
      <c r="BV7" s="37">
        <v>17.446236559139784</v>
      </c>
      <c r="BW7" s="37">
        <v>143.66666666666666</v>
      </c>
      <c r="BX7" s="37">
        <v>58.41935483870968</v>
      </c>
      <c r="BY7" s="37">
        <v>303.5</v>
      </c>
      <c r="BZ7" s="37">
        <v>45.387096774193552</v>
      </c>
      <c r="CA7" s="37">
        <v>8.134408602150538</v>
      </c>
    </row>
    <row r="8" spans="1:79" ht="12" customHeight="1" x14ac:dyDescent="0.25">
      <c r="A8" s="5"/>
      <c r="B8" s="74"/>
      <c r="C8" s="6"/>
      <c r="D8" s="9"/>
      <c r="E8" s="9"/>
      <c r="F8" s="1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46"/>
    </row>
    <row r="9" spans="1:79" s="54" customFormat="1" ht="15.6" x14ac:dyDescent="0.3">
      <c r="A9" s="44">
        <v>1</v>
      </c>
      <c r="B9" s="44" t="s">
        <v>4</v>
      </c>
      <c r="C9" s="44" t="s">
        <v>5</v>
      </c>
      <c r="D9" s="44" t="s">
        <v>384</v>
      </c>
      <c r="E9" s="56"/>
      <c r="F9" s="44" t="s">
        <v>385</v>
      </c>
      <c r="G9" s="50">
        <v>20774415.23</v>
      </c>
      <c r="H9" s="50">
        <v>20779417.239999998</v>
      </c>
      <c r="I9" s="50">
        <v>19820156.140000001</v>
      </c>
      <c r="J9" s="50">
        <v>0</v>
      </c>
      <c r="K9" s="50">
        <v>4121942.42</v>
      </c>
      <c r="L9" s="50">
        <v>1337207.28</v>
      </c>
      <c r="M9" s="50">
        <v>0</v>
      </c>
      <c r="N9" s="50">
        <v>141.09</v>
      </c>
      <c r="O9" s="50">
        <v>0</v>
      </c>
      <c r="P9" s="50">
        <v>1529408.91</v>
      </c>
      <c r="Q9" s="50">
        <v>0</v>
      </c>
      <c r="R9" s="50">
        <v>1242.26</v>
      </c>
      <c r="S9" s="50">
        <v>6640597.21</v>
      </c>
      <c r="T9" s="50">
        <v>1223241.17</v>
      </c>
      <c r="U9" s="50">
        <v>60725</v>
      </c>
      <c r="V9" s="50">
        <v>11924.7</v>
      </c>
      <c r="W9" s="50">
        <v>16371780.48</v>
      </c>
      <c r="X9" s="50">
        <v>187981.08</v>
      </c>
      <c r="Y9" s="50">
        <v>16559761.560000001</v>
      </c>
      <c r="Z9" s="52">
        <v>0.31797617673873901</v>
      </c>
      <c r="AA9" s="52">
        <v>8.9399999999999993E-2</v>
      </c>
      <c r="AB9" s="50">
        <v>1463886.13</v>
      </c>
      <c r="AC9" s="50">
        <v>0</v>
      </c>
      <c r="AD9" s="50">
        <v>0</v>
      </c>
      <c r="AE9" s="50">
        <v>5002.01</v>
      </c>
      <c r="AF9" s="50">
        <v>0</v>
      </c>
      <c r="AG9" s="50">
        <f>SUM(AE9:AF9)</f>
        <v>5002.01</v>
      </c>
      <c r="AH9" s="50">
        <v>687152.02</v>
      </c>
      <c r="AI9" s="50">
        <v>57611.48</v>
      </c>
      <c r="AJ9" s="50">
        <v>156554.13</v>
      </c>
      <c r="AK9" s="50">
        <v>15961.25</v>
      </c>
      <c r="AL9" s="50">
        <v>125542.71</v>
      </c>
      <c r="AM9" s="50">
        <v>34329.160000000003</v>
      </c>
      <c r="AN9" s="50">
        <v>211462.96</v>
      </c>
      <c r="AO9" s="50">
        <v>8269</v>
      </c>
      <c r="AP9" s="50">
        <v>2300</v>
      </c>
      <c r="AQ9" s="50">
        <v>0</v>
      </c>
      <c r="AR9" s="50">
        <v>44692.13</v>
      </c>
      <c r="AS9" s="50">
        <v>15665.28</v>
      </c>
      <c r="AT9" s="50">
        <v>0</v>
      </c>
      <c r="AU9" s="50">
        <v>7337.3</v>
      </c>
      <c r="AV9" s="50">
        <v>7829.72</v>
      </c>
      <c r="AW9" s="50">
        <v>0</v>
      </c>
      <c r="AX9" s="50">
        <v>1429508.64</v>
      </c>
      <c r="AY9" s="52">
        <f>AW9/AX9</f>
        <v>0</v>
      </c>
      <c r="AZ9" s="50">
        <v>0</v>
      </c>
      <c r="BA9" s="50">
        <v>193753</v>
      </c>
      <c r="BB9" s="50">
        <v>0</v>
      </c>
      <c r="BC9" s="50">
        <v>216675.48</v>
      </c>
      <c r="BD9" s="50">
        <v>0</v>
      </c>
      <c r="BE9" s="50">
        <v>0</v>
      </c>
      <c r="BF9" s="50">
        <v>0</v>
      </c>
      <c r="BG9" s="50">
        <f>SUM(BE9:BF9)</f>
        <v>0</v>
      </c>
      <c r="BH9" s="50">
        <v>0</v>
      </c>
      <c r="BI9" s="58">
        <v>4102</v>
      </c>
      <c r="BJ9" s="58">
        <v>3618</v>
      </c>
      <c r="BK9" s="58">
        <v>294</v>
      </c>
      <c r="BL9" s="58">
        <v>-301</v>
      </c>
      <c r="BM9" s="58">
        <v>-229</v>
      </c>
      <c r="BN9" s="58">
        <v>-148</v>
      </c>
      <c r="BO9" s="58">
        <v>-869</v>
      </c>
      <c r="BP9" s="58">
        <v>-346</v>
      </c>
      <c r="BQ9" s="58">
        <v>0</v>
      </c>
      <c r="BR9" s="58">
        <v>-7</v>
      </c>
      <c r="BS9" s="58">
        <v>-287</v>
      </c>
      <c r="BT9" s="58">
        <v>-6</v>
      </c>
      <c r="BU9" s="58">
        <v>5821</v>
      </c>
      <c r="BV9" s="58">
        <v>12</v>
      </c>
      <c r="BW9" s="58">
        <v>49</v>
      </c>
      <c r="BX9" s="58">
        <v>17</v>
      </c>
      <c r="BY9" s="58">
        <v>217</v>
      </c>
      <c r="BZ9" s="58">
        <v>3</v>
      </c>
      <c r="CA9" s="59">
        <v>7</v>
      </c>
    </row>
    <row r="10" spans="1:79" s="54" customFormat="1" ht="15.6" x14ac:dyDescent="0.3">
      <c r="A10" s="44">
        <v>1</v>
      </c>
      <c r="B10" s="44" t="s">
        <v>22</v>
      </c>
      <c r="C10" s="44" t="s">
        <v>23</v>
      </c>
      <c r="D10" s="44" t="s">
        <v>386</v>
      </c>
      <c r="E10" s="56"/>
      <c r="F10" s="44" t="s">
        <v>387</v>
      </c>
      <c r="G10" s="50">
        <v>6811478.25</v>
      </c>
      <c r="H10" s="50">
        <v>6811478.25</v>
      </c>
      <c r="I10" s="50">
        <v>6460779.4000000004</v>
      </c>
      <c r="J10" s="50">
        <v>47858.97</v>
      </c>
      <c r="K10" s="50">
        <v>1355827.63</v>
      </c>
      <c r="L10" s="50">
        <v>399308.74</v>
      </c>
      <c r="M10" s="50">
        <v>0</v>
      </c>
      <c r="N10" s="50">
        <v>0</v>
      </c>
      <c r="O10" s="50">
        <v>23489</v>
      </c>
      <c r="P10" s="50">
        <v>692268.17</v>
      </c>
      <c r="Q10" s="50">
        <v>0</v>
      </c>
      <c r="R10" s="50">
        <v>0</v>
      </c>
      <c r="S10" s="50">
        <v>2619354.64</v>
      </c>
      <c r="T10" s="50">
        <v>801545.35</v>
      </c>
      <c r="U10" s="50">
        <v>0</v>
      </c>
      <c r="V10" s="50">
        <v>0</v>
      </c>
      <c r="W10" s="50">
        <v>6420778.1900000004</v>
      </c>
      <c r="X10" s="50">
        <v>0</v>
      </c>
      <c r="Y10" s="50">
        <v>6420778.1900000004</v>
      </c>
      <c r="Z10" s="52">
        <v>0.14308890700340271</v>
      </c>
      <c r="AA10" s="52">
        <v>6.9500000000000006E-2</v>
      </c>
      <c r="AB10" s="50">
        <v>446169.1</v>
      </c>
      <c r="AC10" s="50">
        <v>0</v>
      </c>
      <c r="AD10" s="50">
        <v>0</v>
      </c>
      <c r="AE10" s="50">
        <v>0</v>
      </c>
      <c r="AF10" s="50">
        <v>0</v>
      </c>
      <c r="AG10" s="50">
        <f t="shared" ref="AG10:AG71" si="0">SUM(AE10:AF10)</f>
        <v>0</v>
      </c>
      <c r="AH10" s="50">
        <v>138295.06</v>
      </c>
      <c r="AI10" s="50">
        <v>12347.88</v>
      </c>
      <c r="AJ10" s="50">
        <v>22779.279999999999</v>
      </c>
      <c r="AK10" s="50">
        <v>233</v>
      </c>
      <c r="AL10" s="50">
        <v>0</v>
      </c>
      <c r="AM10" s="50">
        <v>4706.93</v>
      </c>
      <c r="AN10" s="50">
        <v>7358</v>
      </c>
      <c r="AO10" s="50">
        <v>7869</v>
      </c>
      <c r="AP10" s="50">
        <v>0</v>
      </c>
      <c r="AQ10" s="50">
        <v>0</v>
      </c>
      <c r="AR10" s="50">
        <v>10441.469999999999</v>
      </c>
      <c r="AS10" s="50">
        <v>750</v>
      </c>
      <c r="AT10" s="50">
        <v>0</v>
      </c>
      <c r="AU10" s="50">
        <v>2171.9699999999998</v>
      </c>
      <c r="AV10" s="50">
        <v>7000</v>
      </c>
      <c r="AW10" s="50">
        <v>0</v>
      </c>
      <c r="AX10" s="50">
        <v>227676.13</v>
      </c>
      <c r="AY10" s="52">
        <f t="shared" ref="AY10:AY71" si="1">AW10/AX10</f>
        <v>0</v>
      </c>
      <c r="AZ10" s="50">
        <v>730.36</v>
      </c>
      <c r="BA10" s="50">
        <v>193753</v>
      </c>
      <c r="BB10" s="50">
        <v>0</v>
      </c>
      <c r="BC10" s="50">
        <v>42516.02</v>
      </c>
      <c r="BD10" s="50">
        <v>0</v>
      </c>
      <c r="BE10" s="50">
        <v>0</v>
      </c>
      <c r="BF10" s="50">
        <v>0</v>
      </c>
      <c r="BG10" s="50">
        <f t="shared" ref="BG10:BG71" si="2">SUM(BE10:BF10)</f>
        <v>0</v>
      </c>
      <c r="BH10" s="50">
        <v>0</v>
      </c>
      <c r="BI10" s="58">
        <v>922</v>
      </c>
      <c r="BJ10" s="58">
        <v>653</v>
      </c>
      <c r="BK10" s="58">
        <v>16</v>
      </c>
      <c r="BL10" s="58">
        <v>0</v>
      </c>
      <c r="BM10" s="58">
        <v>-72</v>
      </c>
      <c r="BN10" s="58">
        <v>-99</v>
      </c>
      <c r="BO10" s="58">
        <v>-133</v>
      </c>
      <c r="BP10" s="58">
        <v>-89</v>
      </c>
      <c r="BQ10" s="58">
        <v>0</v>
      </c>
      <c r="BR10" s="58">
        <v>28</v>
      </c>
      <c r="BS10" s="58">
        <v>-59</v>
      </c>
      <c r="BT10" s="58">
        <v>-2</v>
      </c>
      <c r="BU10" s="58">
        <v>1165</v>
      </c>
      <c r="BV10" s="58">
        <v>3</v>
      </c>
      <c r="BW10" s="58">
        <v>29</v>
      </c>
      <c r="BX10" s="58">
        <v>6</v>
      </c>
      <c r="BY10" s="58">
        <v>10</v>
      </c>
      <c r="BZ10" s="58">
        <v>1</v>
      </c>
      <c r="CA10" s="59">
        <v>3</v>
      </c>
    </row>
    <row r="11" spans="1:79" s="54" customFormat="1" ht="15.6" x14ac:dyDescent="0.3">
      <c r="A11" s="44">
        <v>1</v>
      </c>
      <c r="B11" s="44" t="s">
        <v>90</v>
      </c>
      <c r="C11" s="44" t="s">
        <v>91</v>
      </c>
      <c r="D11" s="44" t="s">
        <v>388</v>
      </c>
      <c r="E11" s="56"/>
      <c r="F11" s="44" t="s">
        <v>389</v>
      </c>
      <c r="G11" s="50">
        <v>9035334.7300000004</v>
      </c>
      <c r="H11" s="50">
        <v>9044162.8800000008</v>
      </c>
      <c r="I11" s="50">
        <v>8693081.8499999996</v>
      </c>
      <c r="J11" s="50">
        <v>432753.82</v>
      </c>
      <c r="K11" s="50">
        <v>959271.47</v>
      </c>
      <c r="L11" s="50">
        <v>3088602.11</v>
      </c>
      <c r="M11" s="50">
        <v>0</v>
      </c>
      <c r="N11" s="50">
        <v>0</v>
      </c>
      <c r="O11" s="50">
        <v>25116.58</v>
      </c>
      <c r="P11" s="50">
        <v>402256.45</v>
      </c>
      <c r="Q11" s="50">
        <v>0</v>
      </c>
      <c r="R11" s="50">
        <v>0</v>
      </c>
      <c r="S11" s="50">
        <v>1385757.37</v>
      </c>
      <c r="T11" s="50">
        <v>1152946.83</v>
      </c>
      <c r="U11" s="50">
        <v>0</v>
      </c>
      <c r="V11" s="50">
        <v>0</v>
      </c>
      <c r="W11" s="50">
        <v>8035325.96</v>
      </c>
      <c r="X11" s="50">
        <v>8828.15</v>
      </c>
      <c r="Y11" s="50">
        <v>8044154.1100000003</v>
      </c>
      <c r="Z11" s="52">
        <v>0.29859012365341187</v>
      </c>
      <c r="AA11" s="52">
        <v>7.17E-2</v>
      </c>
      <c r="AB11" s="50">
        <v>576451.12</v>
      </c>
      <c r="AC11" s="50">
        <v>0</v>
      </c>
      <c r="AD11" s="50">
        <v>0</v>
      </c>
      <c r="AE11" s="50">
        <v>8828.15</v>
      </c>
      <c r="AF11" s="50">
        <v>154.44</v>
      </c>
      <c r="AG11" s="50">
        <f t="shared" si="0"/>
        <v>8982.59</v>
      </c>
      <c r="AH11" s="50">
        <v>161039.06</v>
      </c>
      <c r="AI11" s="50">
        <v>13912.84</v>
      </c>
      <c r="AJ11" s="50">
        <v>24152.39</v>
      </c>
      <c r="AK11" s="50">
        <v>0</v>
      </c>
      <c r="AL11" s="50">
        <v>42888.19</v>
      </c>
      <c r="AM11" s="50">
        <v>30341.7</v>
      </c>
      <c r="AN11" s="50">
        <v>27740.3</v>
      </c>
      <c r="AO11" s="50">
        <v>7869</v>
      </c>
      <c r="AP11" s="50">
        <v>0</v>
      </c>
      <c r="AQ11" s="50">
        <v>0</v>
      </c>
      <c r="AR11" s="50">
        <v>20710.900000000001</v>
      </c>
      <c r="AS11" s="50">
        <v>11066.04</v>
      </c>
      <c r="AT11" s="50">
        <v>2915.77</v>
      </c>
      <c r="AU11" s="50">
        <v>3461.22</v>
      </c>
      <c r="AV11" s="50">
        <v>13058.95</v>
      </c>
      <c r="AW11" s="50">
        <v>0</v>
      </c>
      <c r="AX11" s="50">
        <v>399401.01</v>
      </c>
      <c r="AY11" s="52">
        <f t="shared" si="1"/>
        <v>0</v>
      </c>
      <c r="AZ11" s="50">
        <v>25</v>
      </c>
      <c r="BA11" s="50">
        <v>193753</v>
      </c>
      <c r="BB11" s="50">
        <v>0</v>
      </c>
      <c r="BC11" s="50">
        <v>78403.22</v>
      </c>
      <c r="BD11" s="50">
        <v>0</v>
      </c>
      <c r="BE11" s="50">
        <v>0</v>
      </c>
      <c r="BF11" s="50">
        <v>0</v>
      </c>
      <c r="BG11" s="50">
        <f t="shared" si="2"/>
        <v>0</v>
      </c>
      <c r="BH11" s="50">
        <v>0</v>
      </c>
      <c r="BI11" s="58">
        <v>1337</v>
      </c>
      <c r="BJ11" s="58">
        <v>544</v>
      </c>
      <c r="BK11" s="58">
        <v>0</v>
      </c>
      <c r="BL11" s="58">
        <v>0</v>
      </c>
      <c r="BM11" s="58">
        <v>-49</v>
      </c>
      <c r="BN11" s="58">
        <v>-99</v>
      </c>
      <c r="BO11" s="58">
        <v>-61</v>
      </c>
      <c r="BP11" s="58">
        <v>-82</v>
      </c>
      <c r="BQ11" s="58">
        <v>0</v>
      </c>
      <c r="BR11" s="58">
        <v>20</v>
      </c>
      <c r="BS11" s="58">
        <v>-133</v>
      </c>
      <c r="BT11" s="58">
        <v>-5</v>
      </c>
      <c r="BU11" s="58">
        <v>1472</v>
      </c>
      <c r="BV11" s="58">
        <v>9</v>
      </c>
      <c r="BW11" s="58">
        <v>23</v>
      </c>
      <c r="BX11" s="58">
        <v>6</v>
      </c>
      <c r="BY11" s="58">
        <v>102</v>
      </c>
      <c r="BZ11" s="58">
        <v>1</v>
      </c>
      <c r="CA11" s="59">
        <v>1</v>
      </c>
    </row>
    <row r="12" spans="1:79" s="54" customFormat="1" ht="15.6" x14ac:dyDescent="0.3">
      <c r="A12" s="44">
        <v>1</v>
      </c>
      <c r="B12" s="44" t="s">
        <v>180</v>
      </c>
      <c r="C12" s="44" t="s">
        <v>181</v>
      </c>
      <c r="D12" s="44" t="s">
        <v>390</v>
      </c>
      <c r="E12" s="56"/>
      <c r="F12" s="44" t="s">
        <v>385</v>
      </c>
      <c r="G12" s="50">
        <v>10162733.26</v>
      </c>
      <c r="H12" s="50">
        <v>10169552.93</v>
      </c>
      <c r="I12" s="50">
        <v>9623486.3199999984</v>
      </c>
      <c r="J12" s="50">
        <v>0</v>
      </c>
      <c r="K12" s="50">
        <v>2086072.02</v>
      </c>
      <c r="L12" s="50">
        <v>471382.7</v>
      </c>
      <c r="M12" s="50">
        <v>0</v>
      </c>
      <c r="N12" s="50">
        <v>0.01</v>
      </c>
      <c r="O12" s="50">
        <v>0</v>
      </c>
      <c r="P12" s="50">
        <v>659688.28</v>
      </c>
      <c r="Q12" s="50">
        <v>0</v>
      </c>
      <c r="R12" s="50">
        <v>0</v>
      </c>
      <c r="S12" s="50">
        <v>3379564.3</v>
      </c>
      <c r="T12" s="50">
        <v>672700.6</v>
      </c>
      <c r="U12" s="50">
        <v>39468</v>
      </c>
      <c r="V12" s="50">
        <v>0</v>
      </c>
      <c r="W12" s="50">
        <v>8078360.0700000003</v>
      </c>
      <c r="X12" s="50">
        <v>94832.99</v>
      </c>
      <c r="Y12" s="50">
        <v>8173193.0599999996</v>
      </c>
      <c r="Z12" s="52">
        <v>0.27392542362213135</v>
      </c>
      <c r="AA12" s="52">
        <v>0.1</v>
      </c>
      <c r="AB12" s="50">
        <v>810292.91</v>
      </c>
      <c r="AC12" s="50">
        <v>2406.66</v>
      </c>
      <c r="AD12" s="50">
        <v>24426.639999999999</v>
      </c>
      <c r="AE12" s="50">
        <v>4413.01</v>
      </c>
      <c r="AF12" s="50">
        <v>0</v>
      </c>
      <c r="AG12" s="50">
        <f t="shared" si="0"/>
        <v>4413.01</v>
      </c>
      <c r="AH12" s="50">
        <v>357294.25</v>
      </c>
      <c r="AI12" s="50">
        <v>32530.58</v>
      </c>
      <c r="AJ12" s="50">
        <v>38545.629999999997</v>
      </c>
      <c r="AK12" s="50">
        <v>0</v>
      </c>
      <c r="AL12" s="50">
        <v>43565.58</v>
      </c>
      <c r="AM12" s="50">
        <v>4256.32</v>
      </c>
      <c r="AN12" s="50">
        <v>87952.58</v>
      </c>
      <c r="AO12" s="50">
        <v>7869</v>
      </c>
      <c r="AP12" s="50">
        <v>4555</v>
      </c>
      <c r="AQ12" s="50">
        <v>0</v>
      </c>
      <c r="AR12" s="50">
        <v>23277.69</v>
      </c>
      <c r="AS12" s="50">
        <v>1856.55</v>
      </c>
      <c r="AT12" s="50">
        <v>0</v>
      </c>
      <c r="AU12" s="50">
        <v>3325.08</v>
      </c>
      <c r="AV12" s="50">
        <v>786.95</v>
      </c>
      <c r="AW12" s="50">
        <v>0</v>
      </c>
      <c r="AX12" s="50">
        <v>638863.75</v>
      </c>
      <c r="AY12" s="52">
        <f t="shared" si="1"/>
        <v>0</v>
      </c>
      <c r="AZ12" s="50">
        <v>174</v>
      </c>
      <c r="BA12" s="50">
        <v>193753</v>
      </c>
      <c r="BB12" s="50">
        <v>0</v>
      </c>
      <c r="BC12" s="50">
        <v>105485.29</v>
      </c>
      <c r="BD12" s="50">
        <v>0</v>
      </c>
      <c r="BE12" s="50">
        <v>0</v>
      </c>
      <c r="BF12" s="50">
        <v>0</v>
      </c>
      <c r="BG12" s="50">
        <f t="shared" si="2"/>
        <v>0</v>
      </c>
      <c r="BH12" s="50">
        <v>0</v>
      </c>
      <c r="BI12" s="58">
        <v>1769</v>
      </c>
      <c r="BJ12" s="58">
        <v>1632</v>
      </c>
      <c r="BK12" s="58">
        <v>7</v>
      </c>
      <c r="BL12" s="58">
        <v>0</v>
      </c>
      <c r="BM12" s="58">
        <v>-154</v>
      </c>
      <c r="BN12" s="58">
        <v>-112</v>
      </c>
      <c r="BO12" s="58">
        <v>-420</v>
      </c>
      <c r="BP12" s="58">
        <v>-164</v>
      </c>
      <c r="BQ12" s="58">
        <v>0</v>
      </c>
      <c r="BR12" s="58">
        <v>-2</v>
      </c>
      <c r="BS12" s="58">
        <v>-126</v>
      </c>
      <c r="BT12" s="58">
        <v>0</v>
      </c>
      <c r="BU12" s="58">
        <v>2430</v>
      </c>
      <c r="BV12" s="58">
        <v>5</v>
      </c>
      <c r="BW12" s="58">
        <v>34</v>
      </c>
      <c r="BX12" s="58">
        <v>8</v>
      </c>
      <c r="BY12" s="58">
        <v>77</v>
      </c>
      <c r="BZ12" s="58">
        <v>1</v>
      </c>
      <c r="CA12" s="59">
        <v>6</v>
      </c>
    </row>
    <row r="13" spans="1:79" s="54" customFormat="1" ht="15.6" x14ac:dyDescent="0.3">
      <c r="A13" s="44">
        <v>1</v>
      </c>
      <c r="B13" s="44" t="s">
        <v>229</v>
      </c>
      <c r="C13" s="44" t="s">
        <v>150</v>
      </c>
      <c r="D13" s="44" t="s">
        <v>391</v>
      </c>
      <c r="E13" s="56"/>
      <c r="F13" s="44" t="s">
        <v>392</v>
      </c>
      <c r="G13" s="50">
        <v>7450049.0099999998</v>
      </c>
      <c r="H13" s="50">
        <v>7450049.0099999998</v>
      </c>
      <c r="I13" s="50">
        <v>7124320.04</v>
      </c>
      <c r="J13" s="50">
        <v>78626.210000000006</v>
      </c>
      <c r="K13" s="50">
        <v>1197793.69</v>
      </c>
      <c r="L13" s="50">
        <v>875576.69</v>
      </c>
      <c r="M13" s="50">
        <v>0</v>
      </c>
      <c r="N13" s="50">
        <v>0</v>
      </c>
      <c r="O13" s="50">
        <v>9397.9599999999991</v>
      </c>
      <c r="P13" s="50">
        <v>709880.03</v>
      </c>
      <c r="Q13" s="50">
        <v>0</v>
      </c>
      <c r="R13" s="50">
        <v>0</v>
      </c>
      <c r="S13" s="50">
        <v>1791468.23</v>
      </c>
      <c r="T13" s="50">
        <v>643786.17000000004</v>
      </c>
      <c r="U13" s="50">
        <v>0</v>
      </c>
      <c r="V13" s="50">
        <v>0</v>
      </c>
      <c r="W13" s="50">
        <v>5896934.4500000002</v>
      </c>
      <c r="X13" s="50">
        <v>0</v>
      </c>
      <c r="Y13" s="50">
        <v>5896934.4500000002</v>
      </c>
      <c r="Z13" s="52">
        <v>0.23197320103645325</v>
      </c>
      <c r="AA13" s="52">
        <v>9.98E-2</v>
      </c>
      <c r="AB13" s="50">
        <v>588405.47</v>
      </c>
      <c r="AC13" s="50">
        <v>0</v>
      </c>
      <c r="AD13" s="50">
        <v>0</v>
      </c>
      <c r="AE13" s="50">
        <v>0</v>
      </c>
      <c r="AF13" s="50">
        <v>8.4700000000000006</v>
      </c>
      <c r="AG13" s="50">
        <f t="shared" si="0"/>
        <v>8.4700000000000006</v>
      </c>
      <c r="AH13" s="50">
        <v>183082.44</v>
      </c>
      <c r="AI13" s="50">
        <v>18468.61</v>
      </c>
      <c r="AJ13" s="50">
        <v>30232.080000000002</v>
      </c>
      <c r="AK13" s="50">
        <v>0</v>
      </c>
      <c r="AL13" s="50">
        <v>20633.64</v>
      </c>
      <c r="AM13" s="50">
        <v>504.38</v>
      </c>
      <c r="AN13" s="50">
        <v>21359.25</v>
      </c>
      <c r="AO13" s="50">
        <v>7869</v>
      </c>
      <c r="AP13" s="50">
        <v>8300</v>
      </c>
      <c r="AQ13" s="50">
        <v>0</v>
      </c>
      <c r="AR13" s="50">
        <v>36790.15</v>
      </c>
      <c r="AS13" s="50">
        <v>3077.95</v>
      </c>
      <c r="AT13" s="50">
        <v>0</v>
      </c>
      <c r="AU13" s="50">
        <v>1380</v>
      </c>
      <c r="AV13" s="50">
        <v>9316.66</v>
      </c>
      <c r="AW13" s="50">
        <v>0</v>
      </c>
      <c r="AX13" s="50">
        <v>376773.21</v>
      </c>
      <c r="AY13" s="52">
        <f t="shared" si="1"/>
        <v>0</v>
      </c>
      <c r="AZ13" s="50">
        <v>0</v>
      </c>
      <c r="BA13" s="50">
        <v>193753</v>
      </c>
      <c r="BB13" s="50">
        <v>0</v>
      </c>
      <c r="BC13" s="50">
        <v>18292.84</v>
      </c>
      <c r="BD13" s="50">
        <v>0</v>
      </c>
      <c r="BE13" s="50">
        <v>0</v>
      </c>
      <c r="BF13" s="50">
        <v>0</v>
      </c>
      <c r="BG13" s="50">
        <f t="shared" si="2"/>
        <v>0</v>
      </c>
      <c r="BH13" s="50">
        <v>0</v>
      </c>
      <c r="BI13" s="58">
        <v>1474</v>
      </c>
      <c r="BJ13" s="58">
        <v>1027</v>
      </c>
      <c r="BK13" s="58">
        <v>6</v>
      </c>
      <c r="BL13" s="58">
        <v>-47</v>
      </c>
      <c r="BM13" s="58">
        <v>-96</v>
      </c>
      <c r="BN13" s="58">
        <v>-129</v>
      </c>
      <c r="BO13" s="58">
        <v>-160</v>
      </c>
      <c r="BP13" s="58">
        <v>-119</v>
      </c>
      <c r="BQ13" s="58">
        <v>0</v>
      </c>
      <c r="BR13" s="58">
        <v>-119</v>
      </c>
      <c r="BS13" s="58">
        <v>-124</v>
      </c>
      <c r="BT13" s="58">
        <v>0</v>
      </c>
      <c r="BU13" s="58">
        <v>1807</v>
      </c>
      <c r="BV13" s="58">
        <v>0</v>
      </c>
      <c r="BW13" s="58">
        <v>17</v>
      </c>
      <c r="BX13" s="58">
        <v>5</v>
      </c>
      <c r="BY13" s="58">
        <v>93</v>
      </c>
      <c r="BZ13" s="58">
        <v>2</v>
      </c>
      <c r="CA13" s="59">
        <v>0</v>
      </c>
    </row>
    <row r="14" spans="1:79" ht="15.6" x14ac:dyDescent="0.3">
      <c r="A14" s="15">
        <v>2</v>
      </c>
      <c r="B14" s="15" t="s">
        <v>43</v>
      </c>
      <c r="C14" s="15" t="s">
        <v>44</v>
      </c>
      <c r="D14" s="11" t="s">
        <v>393</v>
      </c>
      <c r="E14" s="11" t="s">
        <v>394</v>
      </c>
      <c r="F14" s="11" t="s">
        <v>395</v>
      </c>
      <c r="G14" s="16">
        <v>23198121.129999999</v>
      </c>
      <c r="H14" s="16">
        <v>23198121.129999999</v>
      </c>
      <c r="I14" s="16">
        <v>22328529.190000001</v>
      </c>
      <c r="J14" s="16">
        <v>0</v>
      </c>
      <c r="K14" s="16">
        <v>2564604.9300000002</v>
      </c>
      <c r="L14" s="16">
        <v>5439504.1100000003</v>
      </c>
      <c r="M14" s="16">
        <v>0</v>
      </c>
      <c r="N14" s="16">
        <v>44455.1</v>
      </c>
      <c r="O14" s="16">
        <v>0</v>
      </c>
      <c r="P14" s="16">
        <v>1191994.96</v>
      </c>
      <c r="Q14" s="16">
        <v>0</v>
      </c>
      <c r="R14" s="16">
        <v>0</v>
      </c>
      <c r="S14" s="16">
        <v>8345519.6699999999</v>
      </c>
      <c r="T14" s="16">
        <v>2935414.37</v>
      </c>
      <c r="U14" s="16">
        <v>0</v>
      </c>
      <c r="V14" s="16">
        <v>0</v>
      </c>
      <c r="W14" s="16">
        <v>22507875.739999998</v>
      </c>
      <c r="X14" s="16">
        <v>44455.1</v>
      </c>
      <c r="Y14" s="16">
        <v>22552330.84</v>
      </c>
      <c r="Z14" s="17">
        <v>0.20955078303813934</v>
      </c>
      <c r="AA14" s="17">
        <v>9.0200000000000002E-2</v>
      </c>
      <c r="AB14" s="16">
        <v>2030837.7</v>
      </c>
      <c r="AC14" s="16">
        <v>0</v>
      </c>
      <c r="AD14" s="16">
        <v>0</v>
      </c>
      <c r="AE14" s="16">
        <v>0</v>
      </c>
      <c r="AF14" s="16">
        <v>628.51</v>
      </c>
      <c r="AG14" s="12">
        <f t="shared" si="0"/>
        <v>628.51</v>
      </c>
      <c r="AH14" s="16">
        <v>847028.29</v>
      </c>
      <c r="AI14" s="16">
        <v>70739.69</v>
      </c>
      <c r="AJ14" s="16">
        <v>228785.54</v>
      </c>
      <c r="AK14" s="16">
        <v>371.25</v>
      </c>
      <c r="AL14" s="16">
        <v>138881.95000000001</v>
      </c>
      <c r="AM14" s="16">
        <v>22091.279999999999</v>
      </c>
      <c r="AN14" s="16">
        <v>60738.720000000001</v>
      </c>
      <c r="AO14" s="16">
        <v>11000</v>
      </c>
      <c r="AP14" s="16">
        <v>4770</v>
      </c>
      <c r="AQ14" s="16">
        <v>0</v>
      </c>
      <c r="AR14" s="16">
        <v>84925.17</v>
      </c>
      <c r="AS14" s="16">
        <v>22653.84</v>
      </c>
      <c r="AT14" s="16">
        <v>0</v>
      </c>
      <c r="AU14" s="16">
        <v>7327.47</v>
      </c>
      <c r="AV14" s="16">
        <v>76414.31</v>
      </c>
      <c r="AW14" s="16">
        <v>0</v>
      </c>
      <c r="AX14" s="16">
        <v>1718288.3</v>
      </c>
      <c r="AY14" s="13">
        <f t="shared" si="1"/>
        <v>0</v>
      </c>
      <c r="AZ14" s="16">
        <v>599.95000000000005</v>
      </c>
      <c r="BA14" s="16">
        <v>193753</v>
      </c>
      <c r="BB14" s="16">
        <v>0</v>
      </c>
      <c r="BC14" s="16">
        <v>388510.8</v>
      </c>
      <c r="BD14" s="16">
        <v>0</v>
      </c>
      <c r="BE14" s="16">
        <v>0</v>
      </c>
      <c r="BF14" s="16">
        <v>0</v>
      </c>
      <c r="BG14" s="12">
        <f t="shared" si="2"/>
        <v>0</v>
      </c>
      <c r="BH14" s="16">
        <v>0</v>
      </c>
      <c r="BI14" s="18">
        <v>5125</v>
      </c>
      <c r="BJ14" s="18">
        <v>1334</v>
      </c>
      <c r="BK14" s="18">
        <v>64</v>
      </c>
      <c r="BL14" s="18">
        <v>0</v>
      </c>
      <c r="BM14" s="18">
        <v>-31</v>
      </c>
      <c r="BN14" s="18">
        <v>-201</v>
      </c>
      <c r="BO14" s="18">
        <v>-87</v>
      </c>
      <c r="BP14" s="18">
        <v>-407</v>
      </c>
      <c r="BQ14" s="18">
        <v>0</v>
      </c>
      <c r="BR14" s="18">
        <v>0</v>
      </c>
      <c r="BS14" s="18">
        <v>-745</v>
      </c>
      <c r="BT14" s="18">
        <v>0</v>
      </c>
      <c r="BU14" s="18">
        <v>5052</v>
      </c>
      <c r="BV14" s="18">
        <v>103</v>
      </c>
      <c r="BW14" s="18">
        <v>140</v>
      </c>
      <c r="BX14" s="18">
        <v>81</v>
      </c>
      <c r="BY14" s="18">
        <v>489</v>
      </c>
      <c r="BZ14" s="18">
        <v>6</v>
      </c>
      <c r="CA14" s="47">
        <v>29</v>
      </c>
    </row>
    <row r="15" spans="1:79" s="4" customFormat="1" ht="15.6" x14ac:dyDescent="0.3">
      <c r="A15" s="12">
        <v>2</v>
      </c>
      <c r="B15" s="12" t="s">
        <v>343</v>
      </c>
      <c r="C15" s="12" t="s">
        <v>344</v>
      </c>
      <c r="D15" s="11" t="s">
        <v>396</v>
      </c>
      <c r="E15" s="11" t="s">
        <v>397</v>
      </c>
      <c r="F15" s="11" t="s">
        <v>395</v>
      </c>
      <c r="G15" s="12">
        <v>15617418.779999999</v>
      </c>
      <c r="H15" s="12">
        <v>15617418.779999999</v>
      </c>
      <c r="I15" s="12">
        <v>14769459.389999999</v>
      </c>
      <c r="J15" s="12">
        <v>0</v>
      </c>
      <c r="K15" s="12">
        <v>2694394.51</v>
      </c>
      <c r="L15" s="12">
        <v>752507.81</v>
      </c>
      <c r="M15" s="12">
        <v>0</v>
      </c>
      <c r="N15" s="12">
        <v>5737.75</v>
      </c>
      <c r="O15" s="12">
        <v>0</v>
      </c>
      <c r="P15" s="12">
        <v>839198.2</v>
      </c>
      <c r="Q15" s="12">
        <v>0</v>
      </c>
      <c r="R15" s="12">
        <v>16245.55</v>
      </c>
      <c r="S15" s="12">
        <v>7294287.9199999999</v>
      </c>
      <c r="T15" s="12">
        <v>1330839.46</v>
      </c>
      <c r="U15" s="12">
        <v>52977</v>
      </c>
      <c r="V15" s="12">
        <v>0</v>
      </c>
      <c r="W15" s="12">
        <v>14253501.51</v>
      </c>
      <c r="X15" s="12">
        <v>74963.740000000005</v>
      </c>
      <c r="Y15" s="12">
        <v>14328465.25</v>
      </c>
      <c r="Z15" s="13">
        <v>0.15152688324451447</v>
      </c>
      <c r="AA15" s="13">
        <v>9.4200000000000006E-2</v>
      </c>
      <c r="AB15" s="12">
        <v>1342273.61</v>
      </c>
      <c r="AC15" s="12">
        <v>0</v>
      </c>
      <c r="AD15" s="12">
        <v>0</v>
      </c>
      <c r="AE15" s="12">
        <v>0</v>
      </c>
      <c r="AF15" s="12">
        <v>395.43</v>
      </c>
      <c r="AG15" s="12">
        <f t="shared" si="0"/>
        <v>395.43</v>
      </c>
      <c r="AH15" s="12">
        <v>459873.86</v>
      </c>
      <c r="AI15" s="12">
        <v>43190.34</v>
      </c>
      <c r="AJ15" s="12">
        <v>135896.57999999999</v>
      </c>
      <c r="AK15" s="12">
        <v>0</v>
      </c>
      <c r="AL15" s="12">
        <v>165295.95000000001</v>
      </c>
      <c r="AM15" s="12">
        <v>32914.800000000003</v>
      </c>
      <c r="AN15" s="12">
        <v>112313.22</v>
      </c>
      <c r="AO15" s="12">
        <v>9000</v>
      </c>
      <c r="AP15" s="12">
        <v>2678</v>
      </c>
      <c r="AQ15" s="12">
        <v>0</v>
      </c>
      <c r="AR15" s="12">
        <v>29138.61</v>
      </c>
      <c r="AS15" s="12">
        <v>6879.65</v>
      </c>
      <c r="AT15" s="12">
        <v>0</v>
      </c>
      <c r="AU15" s="12">
        <v>11859.84</v>
      </c>
      <c r="AV15" s="12">
        <v>57676.1</v>
      </c>
      <c r="AW15" s="12">
        <v>0</v>
      </c>
      <c r="AX15" s="12">
        <v>1114066.8999999999</v>
      </c>
      <c r="AY15" s="13">
        <f t="shared" si="1"/>
        <v>0</v>
      </c>
      <c r="AZ15" s="12">
        <v>0</v>
      </c>
      <c r="BA15" s="12">
        <v>193752.2</v>
      </c>
      <c r="BB15" s="12">
        <v>0</v>
      </c>
      <c r="BC15" s="12">
        <v>226510.21</v>
      </c>
      <c r="BD15" s="12">
        <v>0</v>
      </c>
      <c r="BE15" s="12">
        <v>0</v>
      </c>
      <c r="BF15" s="12">
        <v>0</v>
      </c>
      <c r="BG15" s="12">
        <f t="shared" si="2"/>
        <v>0</v>
      </c>
      <c r="BH15" s="12">
        <v>0</v>
      </c>
      <c r="BI15" s="12">
        <v>1774</v>
      </c>
      <c r="BJ15" s="12">
        <v>1737</v>
      </c>
      <c r="BK15" s="12">
        <v>102</v>
      </c>
      <c r="BL15" s="14">
        <v>-29</v>
      </c>
      <c r="BM15" s="14">
        <v>-70</v>
      </c>
      <c r="BN15" s="14">
        <v>-51</v>
      </c>
      <c r="BO15" s="14">
        <v>-1063</v>
      </c>
      <c r="BP15" s="14">
        <v>-172</v>
      </c>
      <c r="BQ15" s="14">
        <v>0</v>
      </c>
      <c r="BR15" s="14">
        <v>-36</v>
      </c>
      <c r="BS15" s="14">
        <v>-180</v>
      </c>
      <c r="BT15" s="14">
        <v>0</v>
      </c>
      <c r="BU15" s="14">
        <v>2012</v>
      </c>
      <c r="BV15" s="14">
        <v>0</v>
      </c>
      <c r="BW15" s="14">
        <v>97</v>
      </c>
      <c r="BX15" s="14">
        <v>19</v>
      </c>
      <c r="BY15" s="14">
        <v>58</v>
      </c>
      <c r="BZ15" s="14">
        <v>1</v>
      </c>
      <c r="CA15" s="19">
        <v>5</v>
      </c>
    </row>
    <row r="16" spans="1:79" s="45" customFormat="1" ht="15.6" x14ac:dyDescent="0.3">
      <c r="A16" s="86">
        <v>2</v>
      </c>
      <c r="B16" s="86" t="s">
        <v>153</v>
      </c>
      <c r="C16" s="86" t="s">
        <v>50</v>
      </c>
      <c r="D16" s="64" t="s">
        <v>398</v>
      </c>
      <c r="E16" s="64" t="s">
        <v>397</v>
      </c>
      <c r="F16" s="64" t="s">
        <v>395</v>
      </c>
      <c r="G16" s="87">
        <v>11040653</v>
      </c>
      <c r="H16" s="87">
        <v>11042737</v>
      </c>
      <c r="I16" s="87">
        <f xml:space="preserve"> 11040652.79-505914.03</f>
        <v>10534738.76</v>
      </c>
      <c r="J16" s="87">
        <v>0</v>
      </c>
      <c r="K16" s="87">
        <v>2686266</v>
      </c>
      <c r="L16" s="87">
        <v>438253</v>
      </c>
      <c r="M16" s="87">
        <v>0</v>
      </c>
      <c r="N16" s="87">
        <v>0</v>
      </c>
      <c r="O16" s="87">
        <v>0</v>
      </c>
      <c r="P16" s="87">
        <v>499053</v>
      </c>
      <c r="Q16" s="87">
        <v>0</v>
      </c>
      <c r="R16" s="87">
        <v>6100</v>
      </c>
      <c r="S16" s="87">
        <v>5362261</v>
      </c>
      <c r="T16" s="87">
        <v>707304</v>
      </c>
      <c r="U16" s="87">
        <v>41508</v>
      </c>
      <c r="V16" s="87">
        <v>0</v>
      </c>
      <c r="W16" s="87">
        <v>10770173</v>
      </c>
      <c r="X16" s="87">
        <v>49692</v>
      </c>
      <c r="Y16" s="87">
        <v>10819866</v>
      </c>
      <c r="Z16" s="88">
        <f>619722/11040653</f>
        <v>5.6130919067921073E-2</v>
      </c>
      <c r="AA16" s="88">
        <f>1077036/10770173</f>
        <v>0.10000173627665962</v>
      </c>
      <c r="AB16" s="87">
        <v>1077036</v>
      </c>
      <c r="AC16" s="87">
        <v>0</v>
      </c>
      <c r="AD16" s="87">
        <v>0</v>
      </c>
      <c r="AE16" s="87">
        <v>2084.2399999999998</v>
      </c>
      <c r="AF16" s="87">
        <v>15.66</v>
      </c>
      <c r="AG16" s="66">
        <f t="shared" si="0"/>
        <v>2099.8999999999996</v>
      </c>
      <c r="AH16" s="87">
        <v>441742</v>
      </c>
      <c r="AI16" s="87">
        <v>40425</v>
      </c>
      <c r="AJ16" s="87">
        <v>73035</v>
      </c>
      <c r="AK16" s="87">
        <v>0</v>
      </c>
      <c r="AL16" s="87">
        <v>123093</v>
      </c>
      <c r="AM16" s="87">
        <v>35714</v>
      </c>
      <c r="AN16" s="87">
        <v>35532</v>
      </c>
      <c r="AO16" s="87">
        <v>9000</v>
      </c>
      <c r="AP16" s="87">
        <v>2108</v>
      </c>
      <c r="AQ16" s="87">
        <v>0</v>
      </c>
      <c r="AR16" s="87">
        <f>7049+24000+14947</f>
        <v>45996</v>
      </c>
      <c r="AS16" s="87">
        <v>8133</v>
      </c>
      <c r="AT16" s="87">
        <v>0</v>
      </c>
      <c r="AU16" s="87">
        <v>18731</v>
      </c>
      <c r="AV16" s="87">
        <v>47746</v>
      </c>
      <c r="AW16" s="87">
        <v>0</v>
      </c>
      <c r="AX16" s="87">
        <v>925694</v>
      </c>
      <c r="AY16" s="67">
        <f t="shared" si="1"/>
        <v>0</v>
      </c>
      <c r="AZ16" s="87">
        <v>55.8</v>
      </c>
      <c r="BA16" s="87">
        <v>193753</v>
      </c>
      <c r="BB16" s="87">
        <v>0</v>
      </c>
      <c r="BC16" s="87">
        <v>168409</v>
      </c>
      <c r="BD16" s="87">
        <v>0</v>
      </c>
      <c r="BE16" s="87">
        <v>0</v>
      </c>
      <c r="BF16" s="87">
        <v>0</v>
      </c>
      <c r="BG16" s="66">
        <f t="shared" si="2"/>
        <v>0</v>
      </c>
      <c r="BH16" s="87">
        <v>0</v>
      </c>
      <c r="BI16" s="89">
        <v>1355</v>
      </c>
      <c r="BJ16" s="89">
        <v>1511</v>
      </c>
      <c r="BK16" s="89">
        <v>19</v>
      </c>
      <c r="BL16" s="89">
        <v>-12</v>
      </c>
      <c r="BM16" s="89">
        <v>-55</v>
      </c>
      <c r="BN16" s="89">
        <v>-24</v>
      </c>
      <c r="BO16" s="89">
        <v>-1017</v>
      </c>
      <c r="BP16" s="89">
        <v>-254</v>
      </c>
      <c r="BQ16" s="89">
        <v>10</v>
      </c>
      <c r="BR16" s="89">
        <v>9</v>
      </c>
      <c r="BS16" s="89">
        <v>-132</v>
      </c>
      <c r="BT16" s="89">
        <v>0</v>
      </c>
      <c r="BU16" s="89">
        <v>1410</v>
      </c>
      <c r="BV16" s="89">
        <v>3</v>
      </c>
      <c r="BW16" s="89">
        <v>83</v>
      </c>
      <c r="BX16" s="89">
        <v>8</v>
      </c>
      <c r="BY16" s="89">
        <v>34</v>
      </c>
      <c r="BZ16" s="89">
        <v>1</v>
      </c>
      <c r="CA16" s="90">
        <v>6</v>
      </c>
    </row>
    <row r="17" spans="1:79" ht="15.6" x14ac:dyDescent="0.3">
      <c r="A17" s="11">
        <v>2</v>
      </c>
      <c r="B17" s="11" t="s">
        <v>169</v>
      </c>
      <c r="C17" s="11" t="s">
        <v>170</v>
      </c>
      <c r="D17" s="11" t="s">
        <v>399</v>
      </c>
      <c r="E17" s="11" t="s">
        <v>400</v>
      </c>
      <c r="F17" s="11" t="s">
        <v>395</v>
      </c>
      <c r="G17" s="12">
        <v>27972018.77</v>
      </c>
      <c r="H17" s="12">
        <v>27972018.77</v>
      </c>
      <c r="I17" s="12">
        <v>27462565.490000002</v>
      </c>
      <c r="J17" s="12">
        <v>6143.04</v>
      </c>
      <c r="K17" s="12">
        <v>2977538.07</v>
      </c>
      <c r="L17" s="12">
        <v>9629731.3200000003</v>
      </c>
      <c r="M17" s="12">
        <v>0</v>
      </c>
      <c r="N17" s="12">
        <v>2236.2399999999998</v>
      </c>
      <c r="O17" s="12">
        <v>0</v>
      </c>
      <c r="P17" s="12">
        <v>1248880.6200000001</v>
      </c>
      <c r="Q17" s="12">
        <v>0</v>
      </c>
      <c r="R17" s="12">
        <v>0</v>
      </c>
      <c r="S17" s="12">
        <v>9601629.1600000001</v>
      </c>
      <c r="T17" s="12">
        <v>2190660.2599999998</v>
      </c>
      <c r="U17" s="12">
        <v>0</v>
      </c>
      <c r="V17" s="12">
        <v>0</v>
      </c>
      <c r="W17" s="12">
        <v>27379250.859999999</v>
      </c>
      <c r="X17" s="12">
        <v>57869.9</v>
      </c>
      <c r="Y17" s="12">
        <v>27437120.760000002</v>
      </c>
      <c r="Z17" s="13">
        <v>5.6225277483463287E-2</v>
      </c>
      <c r="AA17" s="13">
        <v>6.3E-2</v>
      </c>
      <c r="AB17" s="12">
        <v>1724668.39</v>
      </c>
      <c r="AC17" s="12">
        <v>0</v>
      </c>
      <c r="AD17" s="12">
        <v>0</v>
      </c>
      <c r="AE17" s="12">
        <v>0</v>
      </c>
      <c r="AF17" s="12">
        <v>404.96</v>
      </c>
      <c r="AG17" s="12">
        <f t="shared" si="0"/>
        <v>404.96</v>
      </c>
      <c r="AH17" s="12">
        <v>814467.86</v>
      </c>
      <c r="AI17" s="12">
        <v>65144.23</v>
      </c>
      <c r="AJ17" s="12">
        <v>174494.27</v>
      </c>
      <c r="AK17" s="12">
        <v>0</v>
      </c>
      <c r="AL17" s="12">
        <v>73231.649999999994</v>
      </c>
      <c r="AM17" s="12">
        <v>36231.730000000003</v>
      </c>
      <c r="AN17" s="12">
        <v>137183.51</v>
      </c>
      <c r="AO17" s="12">
        <v>10000</v>
      </c>
      <c r="AP17" s="12">
        <v>12225</v>
      </c>
      <c r="AQ17" s="12">
        <v>19682.3</v>
      </c>
      <c r="AR17" s="12">
        <v>79628.37</v>
      </c>
      <c r="AS17" s="12">
        <v>3668.48</v>
      </c>
      <c r="AT17" s="12">
        <v>0</v>
      </c>
      <c r="AU17" s="12">
        <v>3355.97</v>
      </c>
      <c r="AV17" s="12">
        <v>2990.5</v>
      </c>
      <c r="AW17" s="12">
        <v>0</v>
      </c>
      <c r="AX17" s="12">
        <v>1494631.55</v>
      </c>
      <c r="AY17" s="13">
        <f t="shared" si="1"/>
        <v>0</v>
      </c>
      <c r="AZ17" s="12">
        <v>0</v>
      </c>
      <c r="BA17" s="12">
        <v>193753</v>
      </c>
      <c r="BB17" s="12">
        <v>0</v>
      </c>
      <c r="BC17" s="12">
        <v>327556.57</v>
      </c>
      <c r="BD17" s="12">
        <v>0</v>
      </c>
      <c r="BE17" s="12">
        <v>0</v>
      </c>
      <c r="BF17" s="12">
        <v>0</v>
      </c>
      <c r="BG17" s="12">
        <f t="shared" si="2"/>
        <v>0</v>
      </c>
      <c r="BH17" s="12">
        <v>0</v>
      </c>
      <c r="BI17" s="14">
        <v>4478</v>
      </c>
      <c r="BJ17" s="14">
        <v>1563</v>
      </c>
      <c r="BK17" s="14">
        <v>166</v>
      </c>
      <c r="BL17" s="14">
        <v>0</v>
      </c>
      <c r="BM17" s="14">
        <v>-51</v>
      </c>
      <c r="BN17" s="14">
        <v>-152</v>
      </c>
      <c r="BO17" s="14">
        <v>-188</v>
      </c>
      <c r="BP17" s="14">
        <v>-355</v>
      </c>
      <c r="BQ17" s="14">
        <v>0</v>
      </c>
      <c r="BR17" s="14">
        <v>-1</v>
      </c>
      <c r="BS17" s="14">
        <v>-901</v>
      </c>
      <c r="BT17" s="14">
        <v>-1</v>
      </c>
      <c r="BU17" s="14">
        <v>4558</v>
      </c>
      <c r="BV17" s="14">
        <v>31</v>
      </c>
      <c r="BW17" s="14">
        <v>114</v>
      </c>
      <c r="BX17" s="14">
        <v>82</v>
      </c>
      <c r="BY17" s="14">
        <v>634</v>
      </c>
      <c r="BZ17" s="14">
        <v>2</v>
      </c>
      <c r="CA17" s="19">
        <v>13</v>
      </c>
    </row>
    <row r="18" spans="1:79" ht="15.6" x14ac:dyDescent="0.3">
      <c r="A18" s="11">
        <v>2</v>
      </c>
      <c r="B18" s="11" t="s">
        <v>188</v>
      </c>
      <c r="C18" s="11" t="s">
        <v>189</v>
      </c>
      <c r="D18" s="11" t="s">
        <v>401</v>
      </c>
      <c r="E18" s="11" t="s">
        <v>400</v>
      </c>
      <c r="F18" s="11" t="s">
        <v>395</v>
      </c>
      <c r="G18" s="12">
        <v>24261936.530000001</v>
      </c>
      <c r="H18" s="12">
        <v>24261936.530000001</v>
      </c>
      <c r="I18" s="12">
        <v>23927624.239999998</v>
      </c>
      <c r="J18" s="12">
        <v>621085.54</v>
      </c>
      <c r="K18" s="12">
        <v>1558417.8</v>
      </c>
      <c r="L18" s="12">
        <v>5330455</v>
      </c>
      <c r="M18" s="12">
        <v>0</v>
      </c>
      <c r="N18" s="12">
        <v>0.28999999999999998</v>
      </c>
      <c r="O18" s="12">
        <v>0</v>
      </c>
      <c r="P18" s="12">
        <v>1105325.6100000001</v>
      </c>
      <c r="Q18" s="12">
        <v>0</v>
      </c>
      <c r="R18" s="12">
        <v>0</v>
      </c>
      <c r="S18" s="12">
        <v>12546408.210000001</v>
      </c>
      <c r="T18" s="12">
        <v>1307318.1299999999</v>
      </c>
      <c r="U18" s="12">
        <v>0</v>
      </c>
      <c r="V18" s="12">
        <v>0</v>
      </c>
      <c r="W18" s="12">
        <v>23857808.940000001</v>
      </c>
      <c r="X18" s="12">
        <v>214732.76</v>
      </c>
      <c r="Y18" s="12">
        <v>24072541.699999999</v>
      </c>
      <c r="Z18" s="13">
        <v>0.1008080318570137</v>
      </c>
      <c r="AA18" s="13">
        <v>5.7500000000000002E-2</v>
      </c>
      <c r="AB18" s="12">
        <v>1371376.94</v>
      </c>
      <c r="AC18" s="12">
        <v>0</v>
      </c>
      <c r="AD18" s="12">
        <v>0</v>
      </c>
      <c r="AE18" s="12">
        <v>0</v>
      </c>
      <c r="AF18" s="12">
        <v>0</v>
      </c>
      <c r="AG18" s="12">
        <f t="shared" si="0"/>
        <v>0</v>
      </c>
      <c r="AH18" s="12">
        <v>477040.46</v>
      </c>
      <c r="AI18" s="12">
        <v>40890.67</v>
      </c>
      <c r="AJ18" s="12">
        <v>113316.96</v>
      </c>
      <c r="AK18" s="12">
        <v>0</v>
      </c>
      <c r="AL18" s="12">
        <v>68635.83</v>
      </c>
      <c r="AM18" s="12">
        <v>32238.18</v>
      </c>
      <c r="AN18" s="12">
        <v>57188.86</v>
      </c>
      <c r="AO18" s="12">
        <v>9000</v>
      </c>
      <c r="AP18" s="12">
        <v>2150</v>
      </c>
      <c r="AQ18" s="12">
        <v>0</v>
      </c>
      <c r="AR18" s="12">
        <v>126389.91</v>
      </c>
      <c r="AS18" s="12">
        <v>16168.6</v>
      </c>
      <c r="AT18" s="12">
        <v>0</v>
      </c>
      <c r="AU18" s="12">
        <v>7646</v>
      </c>
      <c r="AV18" s="12">
        <v>14637.3</v>
      </c>
      <c r="AW18" s="12">
        <v>0</v>
      </c>
      <c r="AX18" s="12">
        <v>1078066.05</v>
      </c>
      <c r="AY18" s="13">
        <f t="shared" si="1"/>
        <v>0</v>
      </c>
      <c r="AZ18" s="12">
        <v>0</v>
      </c>
      <c r="BA18" s="12">
        <v>193753</v>
      </c>
      <c r="BB18" s="12">
        <v>0</v>
      </c>
      <c r="BC18" s="12">
        <v>302626.71000000002</v>
      </c>
      <c r="BD18" s="12">
        <v>33110.199999999997</v>
      </c>
      <c r="BE18" s="12">
        <v>33110.199999999997</v>
      </c>
      <c r="BF18" s="12">
        <v>0</v>
      </c>
      <c r="BG18" s="12">
        <f t="shared" si="2"/>
        <v>33110.199999999997</v>
      </c>
      <c r="BH18" s="12">
        <v>0</v>
      </c>
      <c r="BI18" s="14">
        <v>3114</v>
      </c>
      <c r="BJ18" s="14">
        <v>904</v>
      </c>
      <c r="BK18" s="14">
        <v>112</v>
      </c>
      <c r="BL18" s="14">
        <v>0</v>
      </c>
      <c r="BM18" s="14">
        <v>-42</v>
      </c>
      <c r="BN18" s="14">
        <v>-123</v>
      </c>
      <c r="BO18" s="14">
        <v>-110</v>
      </c>
      <c r="BP18" s="14">
        <v>-187</v>
      </c>
      <c r="BQ18" s="14">
        <v>0</v>
      </c>
      <c r="BR18" s="14">
        <v>-2</v>
      </c>
      <c r="BS18" s="14">
        <v>-585</v>
      </c>
      <c r="BT18" s="14">
        <v>-4</v>
      </c>
      <c r="BU18" s="14">
        <v>3077</v>
      </c>
      <c r="BV18" s="14">
        <v>5</v>
      </c>
      <c r="BW18" s="14">
        <v>179</v>
      </c>
      <c r="BX18" s="14">
        <v>105</v>
      </c>
      <c r="BY18" s="14">
        <v>303</v>
      </c>
      <c r="BZ18" s="14">
        <v>1</v>
      </c>
      <c r="CA18" s="19">
        <v>1</v>
      </c>
    </row>
    <row r="19" spans="1:79" ht="15.6" x14ac:dyDescent="0.3">
      <c r="A19" s="11">
        <v>2</v>
      </c>
      <c r="B19" s="11" t="s">
        <v>205</v>
      </c>
      <c r="C19" s="11" t="s">
        <v>138</v>
      </c>
      <c r="D19" s="11" t="s">
        <v>402</v>
      </c>
      <c r="E19" s="11" t="s">
        <v>403</v>
      </c>
      <c r="F19" s="11" t="s">
        <v>395</v>
      </c>
      <c r="G19" s="12">
        <v>15640597.93</v>
      </c>
      <c r="H19" s="12">
        <v>15643428.890000001</v>
      </c>
      <c r="I19" s="12">
        <v>14374690.75</v>
      </c>
      <c r="J19" s="12">
        <v>0</v>
      </c>
      <c r="K19" s="12">
        <v>2336862.2400000002</v>
      </c>
      <c r="L19" s="12">
        <v>942412.27</v>
      </c>
      <c r="M19" s="12">
        <v>0</v>
      </c>
      <c r="N19" s="12">
        <v>0</v>
      </c>
      <c r="O19" s="12">
        <v>0</v>
      </c>
      <c r="P19" s="12">
        <v>1102889.53</v>
      </c>
      <c r="Q19" s="12">
        <v>0</v>
      </c>
      <c r="R19" s="12">
        <v>0</v>
      </c>
      <c r="S19" s="12">
        <v>5586921.8799999999</v>
      </c>
      <c r="T19" s="12">
        <v>1129556.47</v>
      </c>
      <c r="U19" s="12">
        <v>0</v>
      </c>
      <c r="V19" s="12">
        <v>1118.6500000000001</v>
      </c>
      <c r="W19" s="12">
        <v>12285413.18</v>
      </c>
      <c r="X19" s="12">
        <v>26646.59</v>
      </c>
      <c r="Y19" s="12">
        <v>12312059.77</v>
      </c>
      <c r="Z19" s="13">
        <v>0.32271090149879456</v>
      </c>
      <c r="AA19" s="13">
        <v>8.9599999999999999E-2</v>
      </c>
      <c r="AB19" s="12">
        <v>1101248.07</v>
      </c>
      <c r="AC19" s="12">
        <v>0</v>
      </c>
      <c r="AD19" s="12">
        <v>0</v>
      </c>
      <c r="AE19" s="12">
        <v>2762.75</v>
      </c>
      <c r="AF19" s="12">
        <v>76</v>
      </c>
      <c r="AG19" s="12">
        <f t="shared" si="0"/>
        <v>2838.75</v>
      </c>
      <c r="AH19" s="12">
        <v>365411.45</v>
      </c>
      <c r="AI19" s="12">
        <v>29841.7</v>
      </c>
      <c r="AJ19" s="12">
        <v>113118.54</v>
      </c>
      <c r="AK19" s="12">
        <v>0</v>
      </c>
      <c r="AL19" s="12">
        <v>89400.63</v>
      </c>
      <c r="AM19" s="12">
        <v>41000</v>
      </c>
      <c r="AN19" s="12">
        <v>24400</v>
      </c>
      <c r="AO19" s="12">
        <v>8500</v>
      </c>
      <c r="AP19" s="12">
        <v>1250</v>
      </c>
      <c r="AQ19" s="12">
        <v>0</v>
      </c>
      <c r="AR19" s="12">
        <v>34440.339999999997</v>
      </c>
      <c r="AS19" s="12">
        <v>2310.12</v>
      </c>
      <c r="AT19" s="12">
        <v>0</v>
      </c>
      <c r="AU19" s="12">
        <v>11383.67</v>
      </c>
      <c r="AV19" s="12">
        <v>7512.28</v>
      </c>
      <c r="AW19" s="12">
        <v>0</v>
      </c>
      <c r="AX19" s="12">
        <v>820581.96</v>
      </c>
      <c r="AY19" s="13">
        <f t="shared" si="1"/>
        <v>0</v>
      </c>
      <c r="AZ19" s="12">
        <v>0</v>
      </c>
      <c r="BA19" s="12">
        <v>193753</v>
      </c>
      <c r="BB19" s="12">
        <v>0</v>
      </c>
      <c r="BC19" s="12">
        <v>194636.77</v>
      </c>
      <c r="BD19" s="12">
        <v>0</v>
      </c>
      <c r="BE19" s="12">
        <v>0</v>
      </c>
      <c r="BF19" s="12">
        <v>0</v>
      </c>
      <c r="BG19" s="12">
        <f t="shared" si="2"/>
        <v>0</v>
      </c>
      <c r="BH19" s="12">
        <v>0</v>
      </c>
      <c r="BI19" s="14">
        <v>3198</v>
      </c>
      <c r="BJ19" s="14">
        <v>2205</v>
      </c>
      <c r="BK19" s="14">
        <v>0</v>
      </c>
      <c r="BL19" s="14">
        <v>0</v>
      </c>
      <c r="BM19" s="14">
        <v>-123</v>
      </c>
      <c r="BN19" s="14">
        <v>-40</v>
      </c>
      <c r="BO19" s="14">
        <v>-549</v>
      </c>
      <c r="BP19" s="14">
        <v>-181</v>
      </c>
      <c r="BQ19" s="14">
        <v>0</v>
      </c>
      <c r="BR19" s="14">
        <v>-939</v>
      </c>
      <c r="BS19" s="14">
        <v>-207</v>
      </c>
      <c r="BT19" s="14">
        <v>0</v>
      </c>
      <c r="BU19" s="14">
        <v>4257</v>
      </c>
      <c r="BV19" s="14">
        <v>41</v>
      </c>
      <c r="BW19" s="14">
        <v>69</v>
      </c>
      <c r="BX19" s="14">
        <v>17</v>
      </c>
      <c r="BY19" s="14">
        <v>112</v>
      </c>
      <c r="BZ19" s="14">
        <v>1</v>
      </c>
      <c r="CA19" s="19">
        <v>8</v>
      </c>
    </row>
    <row r="20" spans="1:79" ht="15.6" x14ac:dyDescent="0.3">
      <c r="A20" s="11">
        <v>2</v>
      </c>
      <c r="B20" s="11" t="s">
        <v>206</v>
      </c>
      <c r="C20" s="11" t="s">
        <v>111</v>
      </c>
      <c r="D20" s="11" t="s">
        <v>404</v>
      </c>
      <c r="E20" s="43"/>
      <c r="F20" s="11" t="s">
        <v>405</v>
      </c>
      <c r="G20" s="12">
        <v>5177405.63</v>
      </c>
      <c r="H20" s="12">
        <v>5177405.63</v>
      </c>
      <c r="I20" s="12">
        <v>5071396.5</v>
      </c>
      <c r="J20" s="12">
        <v>10876.1</v>
      </c>
      <c r="K20" s="12">
        <v>628559.04</v>
      </c>
      <c r="L20" s="12">
        <v>1232963.71</v>
      </c>
      <c r="M20" s="12">
        <v>0</v>
      </c>
      <c r="N20" s="12">
        <v>271813.84000000003</v>
      </c>
      <c r="O20" s="12">
        <v>14804.49</v>
      </c>
      <c r="P20" s="12">
        <v>397422.98</v>
      </c>
      <c r="Q20" s="12">
        <v>0</v>
      </c>
      <c r="R20" s="12">
        <v>0</v>
      </c>
      <c r="S20" s="12">
        <v>1270007.19</v>
      </c>
      <c r="T20" s="12">
        <v>431858.16</v>
      </c>
      <c r="U20" s="12">
        <v>1100</v>
      </c>
      <c r="V20" s="12">
        <v>0</v>
      </c>
      <c r="W20" s="12">
        <v>3986513.44</v>
      </c>
      <c r="X20" s="12">
        <v>598647.91</v>
      </c>
      <c r="Y20" s="12">
        <v>4585161.3499999996</v>
      </c>
      <c r="Z20" s="13">
        <v>0.17808073759078979</v>
      </c>
      <c r="AA20" s="13">
        <v>9.9500000000000005E-2</v>
      </c>
      <c r="AB20" s="12">
        <v>396704.45</v>
      </c>
      <c r="AC20" s="12">
        <v>0</v>
      </c>
      <c r="AD20" s="12">
        <v>0</v>
      </c>
      <c r="AE20" s="12">
        <v>0</v>
      </c>
      <c r="AF20" s="12">
        <v>41.4</v>
      </c>
      <c r="AG20" s="12">
        <f t="shared" si="0"/>
        <v>41.4</v>
      </c>
      <c r="AH20" s="12">
        <v>96991.67</v>
      </c>
      <c r="AI20" s="12">
        <v>5391.7</v>
      </c>
      <c r="AJ20" s="12">
        <v>15801.17</v>
      </c>
      <c r="AK20" s="12">
        <v>0</v>
      </c>
      <c r="AL20" s="12">
        <v>23278.33</v>
      </c>
      <c r="AM20" s="12">
        <v>11950</v>
      </c>
      <c r="AN20" s="12">
        <v>12278.08</v>
      </c>
      <c r="AO20" s="12">
        <v>8000</v>
      </c>
      <c r="AP20" s="12">
        <v>610</v>
      </c>
      <c r="AQ20" s="12">
        <v>0</v>
      </c>
      <c r="AR20" s="12">
        <v>11966.29</v>
      </c>
      <c r="AS20" s="12">
        <v>5022.2299999999996</v>
      </c>
      <c r="AT20" s="12">
        <v>0</v>
      </c>
      <c r="AU20" s="12">
        <v>1912.23</v>
      </c>
      <c r="AV20" s="12">
        <v>91.97</v>
      </c>
      <c r="AW20" s="12">
        <v>34231.46</v>
      </c>
      <c r="AX20" s="12">
        <v>208822.34</v>
      </c>
      <c r="AY20" s="13">
        <f t="shared" si="1"/>
        <v>0.16392623509534468</v>
      </c>
      <c r="AZ20" s="12">
        <v>1785.14</v>
      </c>
      <c r="BA20" s="12">
        <v>193753</v>
      </c>
      <c r="BB20" s="12">
        <v>0</v>
      </c>
      <c r="BC20" s="12">
        <v>9148.01</v>
      </c>
      <c r="BD20" s="12">
        <v>0</v>
      </c>
      <c r="BE20" s="12">
        <v>0</v>
      </c>
      <c r="BF20" s="12">
        <v>0</v>
      </c>
      <c r="BG20" s="12">
        <f t="shared" si="2"/>
        <v>0</v>
      </c>
      <c r="BH20" s="12">
        <v>0</v>
      </c>
      <c r="BI20" s="14">
        <v>972</v>
      </c>
      <c r="BJ20" s="14">
        <v>347</v>
      </c>
      <c r="BK20" s="14">
        <v>0</v>
      </c>
      <c r="BL20" s="14">
        <v>0</v>
      </c>
      <c r="BM20" s="14">
        <v>-14</v>
      </c>
      <c r="BN20" s="14">
        <v>-51</v>
      </c>
      <c r="BO20" s="14">
        <v>-13</v>
      </c>
      <c r="BP20" s="14">
        <v>-50</v>
      </c>
      <c r="BQ20" s="14">
        <v>0</v>
      </c>
      <c r="BR20" s="14">
        <v>0</v>
      </c>
      <c r="BS20" s="14">
        <v>-115</v>
      </c>
      <c r="BT20" s="14">
        <v>-1</v>
      </c>
      <c r="BU20" s="14">
        <v>1075</v>
      </c>
      <c r="BV20" s="14">
        <v>51</v>
      </c>
      <c r="BW20" s="14">
        <v>18</v>
      </c>
      <c r="BX20" s="14">
        <v>14</v>
      </c>
      <c r="BY20" s="14">
        <v>82</v>
      </c>
      <c r="BZ20" s="14">
        <v>0</v>
      </c>
      <c r="CA20" s="19">
        <v>1</v>
      </c>
    </row>
    <row r="21" spans="1:79" ht="15.6" x14ac:dyDescent="0.3">
      <c r="A21" s="11">
        <v>2</v>
      </c>
      <c r="B21" s="11" t="s">
        <v>230</v>
      </c>
      <c r="C21" s="11" t="s">
        <v>162</v>
      </c>
      <c r="D21" s="11" t="s">
        <v>406</v>
      </c>
      <c r="E21" s="11" t="s">
        <v>394</v>
      </c>
      <c r="F21" s="11" t="s">
        <v>395</v>
      </c>
      <c r="G21" s="12">
        <v>25032055.43</v>
      </c>
      <c r="H21" s="12">
        <v>25032055.43</v>
      </c>
      <c r="I21" s="12">
        <v>24440949.129999999</v>
      </c>
      <c r="J21" s="12">
        <v>550204.38</v>
      </c>
      <c r="K21" s="12">
        <v>2743153.75</v>
      </c>
      <c r="L21" s="12">
        <v>5210560.3600000003</v>
      </c>
      <c r="M21" s="12">
        <v>0</v>
      </c>
      <c r="N21" s="12">
        <v>7369.09</v>
      </c>
      <c r="O21" s="12">
        <v>0</v>
      </c>
      <c r="P21" s="12">
        <v>1271194.04</v>
      </c>
      <c r="Q21" s="12">
        <v>0</v>
      </c>
      <c r="R21" s="12">
        <v>585.55999999999995</v>
      </c>
      <c r="S21" s="12">
        <v>9728099.3200000003</v>
      </c>
      <c r="T21" s="12">
        <v>2748329.91</v>
      </c>
      <c r="U21" s="12">
        <v>0</v>
      </c>
      <c r="V21" s="12">
        <v>0</v>
      </c>
      <c r="W21" s="12">
        <v>24292192.100000001</v>
      </c>
      <c r="X21" s="12">
        <v>11601.16</v>
      </c>
      <c r="Y21" s="12">
        <v>24303793.260000002</v>
      </c>
      <c r="Z21" s="13">
        <v>0.12237869203090668</v>
      </c>
      <c r="AA21" s="13">
        <v>8.3299999999999999E-2</v>
      </c>
      <c r="AB21" s="12">
        <v>2023518.52</v>
      </c>
      <c r="AC21" s="12">
        <v>0</v>
      </c>
      <c r="AD21" s="12">
        <v>0</v>
      </c>
      <c r="AE21" s="12">
        <v>0</v>
      </c>
      <c r="AF21" s="12">
        <v>580.52</v>
      </c>
      <c r="AG21" s="12">
        <f t="shared" si="0"/>
        <v>580.52</v>
      </c>
      <c r="AH21" s="12">
        <v>827205.47</v>
      </c>
      <c r="AI21" s="12">
        <v>67640.990000000005</v>
      </c>
      <c r="AJ21" s="12">
        <v>233121.26</v>
      </c>
      <c r="AK21" s="12">
        <v>0</v>
      </c>
      <c r="AL21" s="12">
        <v>206509.6</v>
      </c>
      <c r="AM21" s="12">
        <v>32821.22</v>
      </c>
      <c r="AN21" s="12">
        <v>202386.87</v>
      </c>
      <c r="AO21" s="12">
        <v>11000</v>
      </c>
      <c r="AP21" s="12">
        <v>0</v>
      </c>
      <c r="AQ21" s="12">
        <v>0</v>
      </c>
      <c r="AR21" s="12">
        <v>64372.06</v>
      </c>
      <c r="AS21" s="12">
        <v>21891.39</v>
      </c>
      <c r="AT21" s="12">
        <v>0</v>
      </c>
      <c r="AU21" s="12">
        <v>0</v>
      </c>
      <c r="AV21" s="12">
        <v>6890.72</v>
      </c>
      <c r="AW21" s="12">
        <v>0</v>
      </c>
      <c r="AX21" s="12">
        <v>1780740.77</v>
      </c>
      <c r="AY21" s="13">
        <f t="shared" si="1"/>
        <v>0</v>
      </c>
      <c r="AZ21" s="12">
        <v>0</v>
      </c>
      <c r="BA21" s="12">
        <v>193753</v>
      </c>
      <c r="BB21" s="12">
        <v>0</v>
      </c>
      <c r="BC21" s="12">
        <v>361666.92</v>
      </c>
      <c r="BD21" s="12">
        <v>0</v>
      </c>
      <c r="BE21" s="12">
        <v>0</v>
      </c>
      <c r="BF21" s="12">
        <v>0</v>
      </c>
      <c r="BG21" s="12">
        <f t="shared" si="2"/>
        <v>0</v>
      </c>
      <c r="BH21" s="12">
        <v>0</v>
      </c>
      <c r="BI21" s="14">
        <v>4513</v>
      </c>
      <c r="BJ21" s="14">
        <v>1387</v>
      </c>
      <c r="BK21" s="14">
        <v>-86</v>
      </c>
      <c r="BL21" s="14">
        <v>0</v>
      </c>
      <c r="BM21" s="14">
        <v>-31</v>
      </c>
      <c r="BN21" s="14">
        <v>-182</v>
      </c>
      <c r="BO21" s="14">
        <v>-117</v>
      </c>
      <c r="BP21" s="14">
        <v>-318</v>
      </c>
      <c r="BQ21" s="14">
        <v>0</v>
      </c>
      <c r="BR21" s="14">
        <v>-9</v>
      </c>
      <c r="BS21" s="14">
        <v>-717</v>
      </c>
      <c r="BT21" s="14">
        <v>-6</v>
      </c>
      <c r="BU21" s="14">
        <v>4434</v>
      </c>
      <c r="BV21" s="14">
        <v>33</v>
      </c>
      <c r="BW21" s="14">
        <v>134</v>
      </c>
      <c r="BX21" s="14">
        <v>88</v>
      </c>
      <c r="BY21" s="14">
        <v>540</v>
      </c>
      <c r="BZ21" s="14">
        <v>2</v>
      </c>
      <c r="CA21" s="19">
        <v>15</v>
      </c>
    </row>
    <row r="22" spans="1:79" ht="15.6" x14ac:dyDescent="0.3">
      <c r="A22" s="11">
        <v>2</v>
      </c>
      <c r="B22" s="11" t="s">
        <v>241</v>
      </c>
      <c r="C22" s="11" t="s">
        <v>242</v>
      </c>
      <c r="D22" s="11" t="s">
        <v>407</v>
      </c>
      <c r="E22" s="43"/>
      <c r="F22" s="11" t="s">
        <v>408</v>
      </c>
      <c r="G22" s="12">
        <v>11833864.279999999</v>
      </c>
      <c r="H22" s="12">
        <v>11895394.15</v>
      </c>
      <c r="I22" s="12">
        <v>10418182.059999999</v>
      </c>
      <c r="J22" s="12">
        <v>283113.75</v>
      </c>
      <c r="K22" s="12">
        <v>2854044.24</v>
      </c>
      <c r="L22" s="12">
        <v>986731.42</v>
      </c>
      <c r="M22" s="12">
        <v>0</v>
      </c>
      <c r="N22" s="12">
        <v>24083.759999999998</v>
      </c>
      <c r="O22" s="12">
        <v>0</v>
      </c>
      <c r="P22" s="12">
        <v>639684.72</v>
      </c>
      <c r="Q22" s="12">
        <v>0</v>
      </c>
      <c r="R22" s="12">
        <v>75566.990000000005</v>
      </c>
      <c r="S22" s="12">
        <v>3728637.45</v>
      </c>
      <c r="T22" s="12">
        <v>382546.19</v>
      </c>
      <c r="U22" s="12">
        <v>97359.9</v>
      </c>
      <c r="V22" s="12">
        <v>1250</v>
      </c>
      <c r="W22" s="12">
        <v>9928945.3000000007</v>
      </c>
      <c r="X22" s="12">
        <v>198260.65</v>
      </c>
      <c r="Y22" s="12">
        <v>10127205.949999999</v>
      </c>
      <c r="Z22" s="13">
        <v>0.2093430757522583</v>
      </c>
      <c r="AA22" s="13">
        <v>0.1</v>
      </c>
      <c r="AB22" s="12">
        <v>992657.66</v>
      </c>
      <c r="AC22" s="12">
        <v>0</v>
      </c>
      <c r="AD22" s="12">
        <v>0</v>
      </c>
      <c r="AE22" s="12">
        <v>0</v>
      </c>
      <c r="AF22" s="12">
        <v>57.69</v>
      </c>
      <c r="AG22" s="12">
        <f t="shared" si="0"/>
        <v>57.69</v>
      </c>
      <c r="AH22" s="12">
        <v>514445.39</v>
      </c>
      <c r="AI22" s="12">
        <v>43475.54</v>
      </c>
      <c r="AJ22" s="12">
        <v>52400.93</v>
      </c>
      <c r="AK22" s="12">
        <v>0</v>
      </c>
      <c r="AL22" s="12">
        <v>93062.84</v>
      </c>
      <c r="AM22" s="12">
        <v>40390.36</v>
      </c>
      <c r="AN22" s="12">
        <v>55204.25</v>
      </c>
      <c r="AO22" s="12">
        <v>9000</v>
      </c>
      <c r="AP22" s="12">
        <v>2500</v>
      </c>
      <c r="AQ22" s="12">
        <v>0</v>
      </c>
      <c r="AR22" s="12">
        <v>26515.01</v>
      </c>
      <c r="AS22" s="12">
        <v>2808.43</v>
      </c>
      <c r="AT22" s="12">
        <v>0</v>
      </c>
      <c r="AU22" s="12">
        <v>0</v>
      </c>
      <c r="AV22" s="12">
        <v>982.62</v>
      </c>
      <c r="AW22" s="12">
        <v>0</v>
      </c>
      <c r="AX22" s="12">
        <v>889010.42</v>
      </c>
      <c r="AY22" s="13">
        <f t="shared" si="1"/>
        <v>0</v>
      </c>
      <c r="AZ22" s="12">
        <v>0</v>
      </c>
      <c r="BA22" s="12">
        <v>193753</v>
      </c>
      <c r="BB22" s="12">
        <v>0</v>
      </c>
      <c r="BC22" s="12">
        <v>43509.35</v>
      </c>
      <c r="BD22" s="12">
        <v>0</v>
      </c>
      <c r="BE22" s="12">
        <v>0</v>
      </c>
      <c r="BF22" s="12">
        <v>0</v>
      </c>
      <c r="BG22" s="12">
        <f t="shared" si="2"/>
        <v>0</v>
      </c>
      <c r="BH22" s="12">
        <v>0</v>
      </c>
      <c r="BI22" s="14">
        <v>1499</v>
      </c>
      <c r="BJ22" s="14">
        <v>1136</v>
      </c>
      <c r="BK22" s="14">
        <v>0</v>
      </c>
      <c r="BL22" s="14">
        <v>0</v>
      </c>
      <c r="BM22" s="14">
        <v>-136</v>
      </c>
      <c r="BN22" s="14">
        <v>-68</v>
      </c>
      <c r="BO22" s="14">
        <v>-645</v>
      </c>
      <c r="BP22" s="14">
        <v>-218</v>
      </c>
      <c r="BQ22" s="14">
        <v>0</v>
      </c>
      <c r="BR22" s="14">
        <v>218</v>
      </c>
      <c r="BS22" s="14">
        <v>-114</v>
      </c>
      <c r="BT22" s="14">
        <v>-2</v>
      </c>
      <c r="BU22" s="14">
        <v>1670</v>
      </c>
      <c r="BV22" s="14">
        <v>6</v>
      </c>
      <c r="BW22" s="14">
        <v>68</v>
      </c>
      <c r="BX22" s="14">
        <v>4</v>
      </c>
      <c r="BY22" s="14">
        <v>13</v>
      </c>
      <c r="BZ22" s="14">
        <v>0</v>
      </c>
      <c r="CA22" s="19">
        <v>29</v>
      </c>
    </row>
    <row r="23" spans="1:79" ht="15.6" x14ac:dyDescent="0.3">
      <c r="A23" s="11">
        <v>3</v>
      </c>
      <c r="B23" s="11" t="s">
        <v>2</v>
      </c>
      <c r="C23" s="11" t="s">
        <v>3</v>
      </c>
      <c r="D23" s="11" t="s">
        <v>409</v>
      </c>
      <c r="E23" s="43"/>
      <c r="F23" s="11" t="s">
        <v>410</v>
      </c>
      <c r="G23" s="12">
        <v>34372881.75</v>
      </c>
      <c r="H23" s="12">
        <v>34372881.75</v>
      </c>
      <c r="I23" s="12">
        <v>32744578.59</v>
      </c>
      <c r="J23" s="12">
        <v>238335.8</v>
      </c>
      <c r="K23" s="12">
        <v>6294361.5899999999</v>
      </c>
      <c r="L23" s="12">
        <v>4783087.79</v>
      </c>
      <c r="M23" s="12">
        <v>0</v>
      </c>
      <c r="N23" s="12">
        <v>0</v>
      </c>
      <c r="O23" s="12">
        <v>108935</v>
      </c>
      <c r="P23" s="12">
        <v>1446521.83</v>
      </c>
      <c r="Q23" s="12">
        <v>0</v>
      </c>
      <c r="R23" s="12">
        <v>0</v>
      </c>
      <c r="S23" s="12">
        <v>9384024.5500000007</v>
      </c>
      <c r="T23" s="12">
        <v>7037464.4100000001</v>
      </c>
      <c r="U23" s="12">
        <v>0</v>
      </c>
      <c r="V23" s="12">
        <v>0</v>
      </c>
      <c r="W23" s="12">
        <v>32769069.559999999</v>
      </c>
      <c r="X23" s="12">
        <v>381024.86</v>
      </c>
      <c r="Y23" s="12">
        <v>33150094.420000002</v>
      </c>
      <c r="Z23" s="13">
        <v>0.14465989172458649</v>
      </c>
      <c r="AA23" s="13">
        <v>8.4000000000000005E-2</v>
      </c>
      <c r="AB23" s="12">
        <v>2752559.96</v>
      </c>
      <c r="AC23" s="12">
        <v>0</v>
      </c>
      <c r="AD23" s="12">
        <v>0</v>
      </c>
      <c r="AE23" s="12">
        <v>0</v>
      </c>
      <c r="AF23" s="12">
        <v>477.15</v>
      </c>
      <c r="AG23" s="12">
        <f t="shared" si="0"/>
        <v>477.15</v>
      </c>
      <c r="AH23" s="12">
        <v>1352899.45</v>
      </c>
      <c r="AI23" s="12">
        <v>113048.35</v>
      </c>
      <c r="AJ23" s="12">
        <v>309765.37</v>
      </c>
      <c r="AK23" s="12">
        <v>0</v>
      </c>
      <c r="AL23" s="12">
        <v>297393.36</v>
      </c>
      <c r="AM23" s="12">
        <v>5838.32</v>
      </c>
      <c r="AN23" s="12">
        <v>71046.460000000006</v>
      </c>
      <c r="AO23" s="12">
        <v>10400</v>
      </c>
      <c r="AP23" s="12">
        <v>2054.71</v>
      </c>
      <c r="AQ23" s="12">
        <v>0</v>
      </c>
      <c r="AR23" s="12">
        <v>109721.17</v>
      </c>
      <c r="AS23" s="12">
        <v>26671.96</v>
      </c>
      <c r="AT23" s="12">
        <v>1028.51</v>
      </c>
      <c r="AU23" s="12">
        <v>20868.71</v>
      </c>
      <c r="AV23" s="12">
        <v>33516.870000000003</v>
      </c>
      <c r="AW23" s="12">
        <v>0</v>
      </c>
      <c r="AX23" s="12">
        <v>2513408.94</v>
      </c>
      <c r="AY23" s="13">
        <f t="shared" si="1"/>
        <v>0</v>
      </c>
      <c r="AZ23" s="12">
        <v>400</v>
      </c>
      <c r="BA23" s="12">
        <v>193753</v>
      </c>
      <c r="BB23" s="12">
        <v>0</v>
      </c>
      <c r="BC23" s="12">
        <v>431220.36</v>
      </c>
      <c r="BD23" s="12">
        <v>0</v>
      </c>
      <c r="BE23" s="12">
        <v>0</v>
      </c>
      <c r="BF23" s="12">
        <v>0</v>
      </c>
      <c r="BG23" s="12">
        <f t="shared" si="2"/>
        <v>0</v>
      </c>
      <c r="BH23" s="12">
        <v>0</v>
      </c>
      <c r="BI23" s="14">
        <v>7683</v>
      </c>
      <c r="BJ23" s="14">
        <v>3216</v>
      </c>
      <c r="BK23" s="14">
        <v>317</v>
      </c>
      <c r="BL23" s="14">
        <v>-187</v>
      </c>
      <c r="BM23" s="14">
        <v>-107</v>
      </c>
      <c r="BN23" s="14">
        <v>-272</v>
      </c>
      <c r="BO23" s="14">
        <v>-572</v>
      </c>
      <c r="BP23" s="14">
        <v>-1013</v>
      </c>
      <c r="BQ23" s="14">
        <v>0</v>
      </c>
      <c r="BR23" s="14">
        <v>8</v>
      </c>
      <c r="BS23" s="14">
        <v>-1304</v>
      </c>
      <c r="BT23" s="14">
        <v>-6</v>
      </c>
      <c r="BU23" s="14">
        <v>7763</v>
      </c>
      <c r="BV23" s="14">
        <v>9</v>
      </c>
      <c r="BW23" s="14">
        <v>262</v>
      </c>
      <c r="BX23" s="14">
        <v>106</v>
      </c>
      <c r="BY23" s="14">
        <v>499</v>
      </c>
      <c r="BZ23" s="14">
        <v>370</v>
      </c>
      <c r="CA23" s="19">
        <v>59</v>
      </c>
    </row>
    <row r="24" spans="1:79" ht="15.6" x14ac:dyDescent="0.3">
      <c r="A24" s="11">
        <v>3</v>
      </c>
      <c r="B24" s="11" t="s">
        <v>77</v>
      </c>
      <c r="C24" s="11" t="s">
        <v>78</v>
      </c>
      <c r="D24" s="11" t="s">
        <v>411</v>
      </c>
      <c r="E24" s="11" t="s">
        <v>412</v>
      </c>
      <c r="F24" s="11" t="s">
        <v>413</v>
      </c>
      <c r="G24" s="12">
        <v>38047582.649999999</v>
      </c>
      <c r="H24" s="12">
        <v>38097530.780000001</v>
      </c>
      <c r="I24" s="12">
        <v>36888943.649999999</v>
      </c>
      <c r="J24" s="12">
        <v>1712419.36</v>
      </c>
      <c r="K24" s="12">
        <v>4558529.24</v>
      </c>
      <c r="L24" s="12">
        <v>4621104</v>
      </c>
      <c r="M24" s="12">
        <v>0</v>
      </c>
      <c r="N24" s="12">
        <v>0</v>
      </c>
      <c r="O24" s="12">
        <v>0</v>
      </c>
      <c r="P24" s="12">
        <v>3273030.73</v>
      </c>
      <c r="Q24" s="12">
        <v>0</v>
      </c>
      <c r="R24" s="12">
        <v>0</v>
      </c>
      <c r="S24" s="12">
        <v>14117782.68</v>
      </c>
      <c r="T24" s="12">
        <v>6524727.1200000001</v>
      </c>
      <c r="U24" s="12">
        <v>0</v>
      </c>
      <c r="V24" s="12">
        <v>0</v>
      </c>
      <c r="W24" s="12">
        <v>36781644.189999998</v>
      </c>
      <c r="X24" s="12">
        <v>54984.5</v>
      </c>
      <c r="Y24" s="12">
        <v>36836628.689999998</v>
      </c>
      <c r="Z24" s="13">
        <v>0.20010051131248474</v>
      </c>
      <c r="AA24" s="13">
        <v>5.3600000000000002E-2</v>
      </c>
      <c r="AB24" s="12">
        <v>1973191.77</v>
      </c>
      <c r="AC24" s="12">
        <v>0</v>
      </c>
      <c r="AD24" s="12">
        <v>0</v>
      </c>
      <c r="AE24" s="12">
        <v>52104.03</v>
      </c>
      <c r="AF24" s="12">
        <v>56.48</v>
      </c>
      <c r="AG24" s="12">
        <f t="shared" si="0"/>
        <v>52160.51</v>
      </c>
      <c r="AH24" s="12">
        <v>939387.64</v>
      </c>
      <c r="AI24" s="12">
        <v>75164.649999999994</v>
      </c>
      <c r="AJ24" s="12">
        <v>225486.43</v>
      </c>
      <c r="AK24" s="12">
        <v>0</v>
      </c>
      <c r="AL24" s="12">
        <v>139046.28</v>
      </c>
      <c r="AM24" s="12">
        <v>1953.8</v>
      </c>
      <c r="AN24" s="12">
        <v>114564.45</v>
      </c>
      <c r="AO24" s="12">
        <v>9400</v>
      </c>
      <c r="AP24" s="12">
        <v>0</v>
      </c>
      <c r="AQ24" s="12">
        <v>0</v>
      </c>
      <c r="AR24" s="12">
        <v>80140.149999999994</v>
      </c>
      <c r="AS24" s="12">
        <v>8884.74</v>
      </c>
      <c r="AT24" s="12">
        <v>0</v>
      </c>
      <c r="AU24" s="12">
        <v>0</v>
      </c>
      <c r="AV24" s="12">
        <v>17703.63</v>
      </c>
      <c r="AW24" s="12">
        <v>0</v>
      </c>
      <c r="AX24" s="12">
        <v>1767413.77</v>
      </c>
      <c r="AY24" s="13">
        <f t="shared" si="1"/>
        <v>0</v>
      </c>
      <c r="AZ24" s="12">
        <v>0</v>
      </c>
      <c r="BA24" s="12">
        <v>193753</v>
      </c>
      <c r="BB24" s="12">
        <v>0</v>
      </c>
      <c r="BC24" s="12">
        <v>235646.26</v>
      </c>
      <c r="BD24" s="12">
        <v>0</v>
      </c>
      <c r="BE24" s="12">
        <v>0</v>
      </c>
      <c r="BF24" s="12">
        <v>0</v>
      </c>
      <c r="BG24" s="12">
        <f t="shared" si="2"/>
        <v>0</v>
      </c>
      <c r="BH24" s="12">
        <v>0</v>
      </c>
      <c r="BI24" s="14">
        <v>7791</v>
      </c>
      <c r="BJ24" s="14">
        <v>3007</v>
      </c>
      <c r="BK24" s="14">
        <v>10</v>
      </c>
      <c r="BL24" s="14">
        <v>-321</v>
      </c>
      <c r="BM24" s="14">
        <v>-147</v>
      </c>
      <c r="BN24" s="14">
        <v>-275</v>
      </c>
      <c r="BO24" s="14">
        <v>-448</v>
      </c>
      <c r="BP24" s="14">
        <v>-525</v>
      </c>
      <c r="BQ24" s="14">
        <v>96</v>
      </c>
      <c r="BR24" s="14">
        <v>68</v>
      </c>
      <c r="BS24" s="14">
        <v>-1092</v>
      </c>
      <c r="BT24" s="14">
        <v>-6</v>
      </c>
      <c r="BU24" s="14">
        <v>8158</v>
      </c>
      <c r="BV24" s="14">
        <v>28</v>
      </c>
      <c r="BW24" s="14">
        <v>194</v>
      </c>
      <c r="BX24" s="14">
        <v>93</v>
      </c>
      <c r="BY24" s="14">
        <v>670</v>
      </c>
      <c r="BZ24" s="14">
        <v>123</v>
      </c>
      <c r="CA24" s="19">
        <v>13</v>
      </c>
    </row>
    <row r="25" spans="1:79" ht="15.6" x14ac:dyDescent="0.3">
      <c r="A25" s="11">
        <v>3</v>
      </c>
      <c r="B25" s="11" t="s">
        <v>103</v>
      </c>
      <c r="C25" s="11" t="s">
        <v>104</v>
      </c>
      <c r="D25" s="11" t="s">
        <v>414</v>
      </c>
      <c r="E25" s="43"/>
      <c r="F25" s="11" t="s">
        <v>410</v>
      </c>
      <c r="G25" s="12">
        <v>23349731.23</v>
      </c>
      <c r="H25" s="12">
        <v>23349731.23</v>
      </c>
      <c r="I25" s="12">
        <v>22213314.469999999</v>
      </c>
      <c r="J25" s="12">
        <v>0</v>
      </c>
      <c r="K25" s="12">
        <v>4722898.57</v>
      </c>
      <c r="L25" s="12">
        <v>1950523.38</v>
      </c>
      <c r="M25" s="12">
        <v>0</v>
      </c>
      <c r="N25" s="12">
        <v>0</v>
      </c>
      <c r="O25" s="12">
        <v>0</v>
      </c>
      <c r="P25" s="12">
        <v>1360565.98</v>
      </c>
      <c r="Q25" s="12">
        <v>0</v>
      </c>
      <c r="R25" s="12">
        <v>4500</v>
      </c>
      <c r="S25" s="12">
        <v>8405172.7599999998</v>
      </c>
      <c r="T25" s="12">
        <v>3156677.81</v>
      </c>
      <c r="U25" s="12">
        <v>0</v>
      </c>
      <c r="V25" s="12">
        <v>785</v>
      </c>
      <c r="W25" s="12">
        <v>21629914.469999999</v>
      </c>
      <c r="X25" s="12">
        <v>237875.11</v>
      </c>
      <c r="Y25" s="12">
        <v>21867789.579999998</v>
      </c>
      <c r="Z25" s="13">
        <v>0.16367664933204651</v>
      </c>
      <c r="AA25" s="13">
        <v>8.8400000000000006E-2</v>
      </c>
      <c r="AB25" s="12">
        <v>1912684.38</v>
      </c>
      <c r="AC25" s="12">
        <v>0</v>
      </c>
      <c r="AD25" s="12">
        <v>0</v>
      </c>
      <c r="AE25" s="12">
        <v>0</v>
      </c>
      <c r="AF25" s="12">
        <v>0</v>
      </c>
      <c r="AG25" s="12">
        <f t="shared" si="0"/>
        <v>0</v>
      </c>
      <c r="AH25" s="12">
        <v>919677.31</v>
      </c>
      <c r="AI25" s="12">
        <v>78566.649999999994</v>
      </c>
      <c r="AJ25" s="12">
        <v>182555.48</v>
      </c>
      <c r="AK25" s="12">
        <v>0</v>
      </c>
      <c r="AL25" s="12">
        <v>195465.98</v>
      </c>
      <c r="AM25" s="12">
        <v>3611.53</v>
      </c>
      <c r="AN25" s="12">
        <v>51547.58</v>
      </c>
      <c r="AO25" s="12">
        <v>9400</v>
      </c>
      <c r="AP25" s="12">
        <v>9284.4699999999993</v>
      </c>
      <c r="AQ25" s="12">
        <v>0</v>
      </c>
      <c r="AR25" s="12">
        <v>56856.94</v>
      </c>
      <c r="AS25" s="12">
        <v>11850.22</v>
      </c>
      <c r="AT25" s="12">
        <v>0</v>
      </c>
      <c r="AU25" s="12">
        <v>12154.32</v>
      </c>
      <c r="AV25" s="12">
        <v>9614.52</v>
      </c>
      <c r="AW25" s="12">
        <v>0</v>
      </c>
      <c r="AX25" s="12">
        <v>1640043.8</v>
      </c>
      <c r="AY25" s="13">
        <f t="shared" si="1"/>
        <v>0</v>
      </c>
      <c r="AZ25" s="12">
        <v>0</v>
      </c>
      <c r="BA25" s="12">
        <v>193753</v>
      </c>
      <c r="BB25" s="12">
        <v>0</v>
      </c>
      <c r="BC25" s="12">
        <v>354984.03</v>
      </c>
      <c r="BD25" s="12">
        <v>0</v>
      </c>
      <c r="BE25" s="12">
        <v>0</v>
      </c>
      <c r="BF25" s="12">
        <v>0</v>
      </c>
      <c r="BG25" s="12">
        <f t="shared" si="2"/>
        <v>0</v>
      </c>
      <c r="BH25" s="12">
        <v>0</v>
      </c>
      <c r="BI25" s="14">
        <v>3847</v>
      </c>
      <c r="BJ25" s="14">
        <v>2421</v>
      </c>
      <c r="BK25" s="14">
        <v>194</v>
      </c>
      <c r="BL25" s="14">
        <v>-150</v>
      </c>
      <c r="BM25" s="14">
        <v>-171</v>
      </c>
      <c r="BN25" s="14">
        <v>-161</v>
      </c>
      <c r="BO25" s="14">
        <v>-509</v>
      </c>
      <c r="BP25" s="14">
        <v>-513</v>
      </c>
      <c r="BQ25" s="14">
        <v>2</v>
      </c>
      <c r="BR25" s="14">
        <v>-68</v>
      </c>
      <c r="BS25" s="14">
        <v>-594</v>
      </c>
      <c r="BT25" s="14">
        <v>-15</v>
      </c>
      <c r="BU25" s="14">
        <v>4283</v>
      </c>
      <c r="BV25" s="14">
        <v>3</v>
      </c>
      <c r="BW25" s="14">
        <v>188</v>
      </c>
      <c r="BX25" s="14">
        <v>42</v>
      </c>
      <c r="BY25" s="14">
        <v>329</v>
      </c>
      <c r="BZ25" s="14">
        <v>7</v>
      </c>
      <c r="CA25" s="19">
        <v>28</v>
      </c>
    </row>
    <row r="26" spans="1:79" ht="15.6" x14ac:dyDescent="0.3">
      <c r="A26" s="11">
        <v>3</v>
      </c>
      <c r="B26" s="11" t="s">
        <v>19</v>
      </c>
      <c r="C26" s="11" t="s">
        <v>50</v>
      </c>
      <c r="D26" s="11" t="s">
        <v>415</v>
      </c>
      <c r="E26" s="43"/>
      <c r="F26" s="11" t="s">
        <v>416</v>
      </c>
      <c r="G26" s="12">
        <v>12594229.9</v>
      </c>
      <c r="H26" s="12">
        <v>12594229.9</v>
      </c>
      <c r="I26" s="12">
        <v>12271894.970000001</v>
      </c>
      <c r="J26" s="12">
        <v>10964.14</v>
      </c>
      <c r="K26" s="12">
        <v>1963422.73</v>
      </c>
      <c r="L26" s="12">
        <v>4144624.61</v>
      </c>
      <c r="M26" s="12">
        <v>0</v>
      </c>
      <c r="N26" s="12">
        <v>0</v>
      </c>
      <c r="O26" s="12">
        <v>0</v>
      </c>
      <c r="P26" s="12">
        <v>969288.3</v>
      </c>
      <c r="Q26" s="12">
        <v>0</v>
      </c>
      <c r="R26" s="12">
        <v>0</v>
      </c>
      <c r="S26" s="12">
        <v>2468069.94</v>
      </c>
      <c r="T26" s="12">
        <v>1491522.11</v>
      </c>
      <c r="U26" s="12">
        <v>0</v>
      </c>
      <c r="V26" s="12">
        <v>0</v>
      </c>
      <c r="W26" s="12">
        <v>11999351.84</v>
      </c>
      <c r="X26" s="12">
        <v>0</v>
      </c>
      <c r="Y26" s="12">
        <v>11999351.84</v>
      </c>
      <c r="Z26" s="13">
        <v>0.140485018491745</v>
      </c>
      <c r="AA26" s="13">
        <v>7.9299999999999995E-2</v>
      </c>
      <c r="AB26" s="12">
        <v>951460.01</v>
      </c>
      <c r="AC26" s="12">
        <v>0</v>
      </c>
      <c r="AD26" s="12">
        <v>0</v>
      </c>
      <c r="AE26" s="12">
        <v>0</v>
      </c>
      <c r="AF26" s="12">
        <v>0</v>
      </c>
      <c r="AG26" s="12">
        <f t="shared" si="0"/>
        <v>0</v>
      </c>
      <c r="AH26" s="12">
        <v>319626.99</v>
      </c>
      <c r="AI26" s="12">
        <v>25203.13</v>
      </c>
      <c r="AJ26" s="12">
        <v>79032.45</v>
      </c>
      <c r="AK26" s="12">
        <v>0</v>
      </c>
      <c r="AL26" s="12">
        <v>75089.460000000006</v>
      </c>
      <c r="AM26" s="12">
        <v>33384.29</v>
      </c>
      <c r="AN26" s="12">
        <v>69360.11</v>
      </c>
      <c r="AO26" s="12">
        <v>7900</v>
      </c>
      <c r="AP26" s="12">
        <v>4364.5</v>
      </c>
      <c r="AQ26" s="12">
        <v>0</v>
      </c>
      <c r="AR26" s="12">
        <v>34303.75</v>
      </c>
      <c r="AS26" s="12">
        <v>11080.16</v>
      </c>
      <c r="AT26" s="12">
        <v>0</v>
      </c>
      <c r="AU26" s="12">
        <v>1591.14</v>
      </c>
      <c r="AV26" s="12">
        <v>4042.98</v>
      </c>
      <c r="AW26" s="12">
        <v>0</v>
      </c>
      <c r="AX26" s="12">
        <v>712015.14</v>
      </c>
      <c r="AY26" s="13">
        <f t="shared" si="1"/>
        <v>0</v>
      </c>
      <c r="AZ26" s="12">
        <v>0</v>
      </c>
      <c r="BA26" s="12">
        <v>193753</v>
      </c>
      <c r="BB26" s="12">
        <v>0</v>
      </c>
      <c r="BC26" s="12">
        <v>150403.57999999999</v>
      </c>
      <c r="BD26" s="12">
        <v>0</v>
      </c>
      <c r="BE26" s="12">
        <v>0</v>
      </c>
      <c r="BF26" s="12">
        <v>0</v>
      </c>
      <c r="BG26" s="12">
        <f t="shared" si="2"/>
        <v>0</v>
      </c>
      <c r="BH26" s="12">
        <v>0</v>
      </c>
      <c r="BI26" s="14">
        <v>2310</v>
      </c>
      <c r="BJ26" s="14">
        <v>856</v>
      </c>
      <c r="BK26" s="14">
        <v>53</v>
      </c>
      <c r="BL26" s="14">
        <v>-71</v>
      </c>
      <c r="BM26" s="14">
        <v>-44</v>
      </c>
      <c r="BN26" s="14">
        <v>-88</v>
      </c>
      <c r="BO26" s="14">
        <v>-139</v>
      </c>
      <c r="BP26" s="14">
        <v>-181</v>
      </c>
      <c r="BQ26" s="14">
        <v>12</v>
      </c>
      <c r="BR26" s="14">
        <v>-40</v>
      </c>
      <c r="BS26" s="14">
        <v>-321</v>
      </c>
      <c r="BT26" s="14">
        <v>-1</v>
      </c>
      <c r="BU26" s="14">
        <v>2346</v>
      </c>
      <c r="BV26" s="14">
        <v>7</v>
      </c>
      <c r="BW26" s="14">
        <v>77</v>
      </c>
      <c r="BX26" s="14">
        <v>37</v>
      </c>
      <c r="BY26" s="14">
        <v>200</v>
      </c>
      <c r="BZ26" s="14">
        <v>25</v>
      </c>
      <c r="CA26" s="19">
        <v>8</v>
      </c>
    </row>
    <row r="27" spans="1:79" ht="15.6" x14ac:dyDescent="0.3">
      <c r="A27" s="11">
        <v>3</v>
      </c>
      <c r="B27" s="11" t="s">
        <v>167</v>
      </c>
      <c r="C27" s="11" t="s">
        <v>48</v>
      </c>
      <c r="D27" s="11" t="s">
        <v>417</v>
      </c>
      <c r="E27" s="11" t="s">
        <v>397</v>
      </c>
      <c r="F27" s="11" t="s">
        <v>413</v>
      </c>
      <c r="G27" s="12">
        <v>25058310.530000001</v>
      </c>
      <c r="H27" s="12">
        <v>25058310.530000001</v>
      </c>
      <c r="I27" s="12">
        <v>23788271.91</v>
      </c>
      <c r="J27" s="12">
        <v>10017</v>
      </c>
      <c r="K27" s="12">
        <v>5977214.3600000003</v>
      </c>
      <c r="L27" s="12">
        <v>3437158.93</v>
      </c>
      <c r="M27" s="12">
        <v>0</v>
      </c>
      <c r="N27" s="12">
        <v>0</v>
      </c>
      <c r="O27" s="12">
        <v>0</v>
      </c>
      <c r="P27" s="12">
        <v>2211166.61</v>
      </c>
      <c r="Q27" s="12">
        <v>0</v>
      </c>
      <c r="R27" s="12">
        <v>180815.66</v>
      </c>
      <c r="S27" s="12">
        <v>6660727.8399999999</v>
      </c>
      <c r="T27" s="12">
        <v>1977716.93</v>
      </c>
      <c r="U27" s="12">
        <v>92651.14</v>
      </c>
      <c r="V27" s="12">
        <v>0</v>
      </c>
      <c r="W27" s="12">
        <v>22526768.93</v>
      </c>
      <c r="X27" s="12">
        <v>276891.95</v>
      </c>
      <c r="Y27" s="12">
        <v>22803660.879999999</v>
      </c>
      <c r="Z27" s="13">
        <v>0.24183103442192078</v>
      </c>
      <c r="AA27" s="13">
        <v>0.1</v>
      </c>
      <c r="AB27" s="12">
        <v>2252767.2599999998</v>
      </c>
      <c r="AC27" s="12">
        <v>0</v>
      </c>
      <c r="AD27" s="12">
        <v>0</v>
      </c>
      <c r="AE27" s="12">
        <v>0</v>
      </c>
      <c r="AF27" s="12">
        <v>0</v>
      </c>
      <c r="AG27" s="12">
        <f t="shared" si="0"/>
        <v>0</v>
      </c>
      <c r="AH27" s="12">
        <v>1269768.8500000001</v>
      </c>
      <c r="AI27" s="12">
        <v>104759.18</v>
      </c>
      <c r="AJ27" s="12">
        <v>296300.67</v>
      </c>
      <c r="AK27" s="12">
        <v>0</v>
      </c>
      <c r="AL27" s="12">
        <v>237631.38</v>
      </c>
      <c r="AM27" s="12">
        <v>5751.13</v>
      </c>
      <c r="AN27" s="12">
        <v>87964.07</v>
      </c>
      <c r="AO27" s="12">
        <v>10400</v>
      </c>
      <c r="AP27" s="12">
        <v>1300</v>
      </c>
      <c r="AQ27" s="12">
        <v>13786.04</v>
      </c>
      <c r="AR27" s="12">
        <v>51871.58</v>
      </c>
      <c r="AS27" s="12">
        <v>2602.65</v>
      </c>
      <c r="AT27" s="12">
        <v>0</v>
      </c>
      <c r="AU27" s="12">
        <v>16265.89</v>
      </c>
      <c r="AV27" s="12">
        <v>5861.5</v>
      </c>
      <c r="AW27" s="12">
        <v>0</v>
      </c>
      <c r="AX27" s="12">
        <v>2200629.94</v>
      </c>
      <c r="AY27" s="13">
        <f t="shared" si="1"/>
        <v>0</v>
      </c>
      <c r="AZ27" s="12">
        <v>254.9</v>
      </c>
      <c r="BA27" s="12">
        <v>193753</v>
      </c>
      <c r="BB27" s="12">
        <v>0</v>
      </c>
      <c r="BC27" s="12">
        <v>82352.399999999994</v>
      </c>
      <c r="BD27" s="12">
        <v>0</v>
      </c>
      <c r="BE27" s="12">
        <v>0</v>
      </c>
      <c r="BF27" s="12">
        <v>0</v>
      </c>
      <c r="BG27" s="12">
        <f t="shared" si="2"/>
        <v>0</v>
      </c>
      <c r="BH27" s="12">
        <v>0</v>
      </c>
      <c r="BI27" s="14">
        <v>5755</v>
      </c>
      <c r="BJ27" s="14">
        <v>2947</v>
      </c>
      <c r="BK27" s="14">
        <v>7</v>
      </c>
      <c r="BL27" s="14">
        <v>-169</v>
      </c>
      <c r="BM27" s="14">
        <v>-171</v>
      </c>
      <c r="BN27" s="14">
        <v>-112</v>
      </c>
      <c r="BO27" s="14">
        <v>-1242</v>
      </c>
      <c r="BP27" s="14">
        <v>-674</v>
      </c>
      <c r="BQ27" s="14">
        <v>6</v>
      </c>
      <c r="BR27" s="14">
        <v>171</v>
      </c>
      <c r="BS27" s="14">
        <v>-792</v>
      </c>
      <c r="BT27" s="14">
        <v>-5</v>
      </c>
      <c r="BU27" s="14">
        <v>5721</v>
      </c>
      <c r="BV27" s="14">
        <v>32</v>
      </c>
      <c r="BW27" s="14">
        <v>156</v>
      </c>
      <c r="BX27" s="14">
        <v>55</v>
      </c>
      <c r="BY27" s="14">
        <v>411</v>
      </c>
      <c r="BZ27" s="14">
        <v>168</v>
      </c>
      <c r="CA27" s="19">
        <v>2</v>
      </c>
    </row>
    <row r="28" spans="1:79" ht="15.6" x14ac:dyDescent="0.3">
      <c r="A28" s="11">
        <v>3</v>
      </c>
      <c r="B28" s="11" t="s">
        <v>190</v>
      </c>
      <c r="C28" s="11" t="s">
        <v>191</v>
      </c>
      <c r="D28" s="11" t="s">
        <v>418</v>
      </c>
      <c r="E28" s="11" t="s">
        <v>397</v>
      </c>
      <c r="F28" s="11" t="s">
        <v>413</v>
      </c>
      <c r="G28" s="12">
        <v>15031981.369999999</v>
      </c>
      <c r="H28" s="12">
        <v>15031981.4</v>
      </c>
      <c r="I28" s="12">
        <v>14356961.109999999</v>
      </c>
      <c r="J28" s="12">
        <v>10208.200000000001</v>
      </c>
      <c r="K28" s="12">
        <v>3492363.74</v>
      </c>
      <c r="L28" s="12">
        <v>2102951.2599999998</v>
      </c>
      <c r="M28" s="12">
        <v>0</v>
      </c>
      <c r="N28" s="12">
        <v>0</v>
      </c>
      <c r="O28" s="12">
        <v>0</v>
      </c>
      <c r="P28" s="12">
        <v>1138288.19</v>
      </c>
      <c r="Q28" s="12">
        <v>0</v>
      </c>
      <c r="R28" s="12">
        <v>0</v>
      </c>
      <c r="S28" s="12">
        <v>4555210.18</v>
      </c>
      <c r="T28" s="12">
        <v>1752616.07</v>
      </c>
      <c r="U28" s="12">
        <v>54899.66</v>
      </c>
      <c r="V28" s="12">
        <v>0</v>
      </c>
      <c r="W28" s="12">
        <v>14556783.48</v>
      </c>
      <c r="X28" s="12">
        <v>54899.69</v>
      </c>
      <c r="Y28" s="12">
        <v>14556783.51</v>
      </c>
      <c r="Z28" s="13">
        <v>0.16534571349620819</v>
      </c>
      <c r="AA28" s="13">
        <v>9.9599999999999994E-2</v>
      </c>
      <c r="AB28" s="12">
        <v>1450246.18</v>
      </c>
      <c r="AC28" s="12">
        <v>0</v>
      </c>
      <c r="AD28" s="12">
        <v>0</v>
      </c>
      <c r="AE28" s="12">
        <v>0.03</v>
      </c>
      <c r="AF28" s="12">
        <v>128.22999999999999</v>
      </c>
      <c r="AG28" s="12">
        <f t="shared" si="0"/>
        <v>128.26</v>
      </c>
      <c r="AH28" s="12">
        <v>702896.06</v>
      </c>
      <c r="AI28" s="12">
        <v>54262.57</v>
      </c>
      <c r="AJ28" s="12">
        <v>141243.21</v>
      </c>
      <c r="AK28" s="12">
        <v>0</v>
      </c>
      <c r="AL28" s="12">
        <v>123244.6</v>
      </c>
      <c r="AM28" s="12">
        <v>7800.17</v>
      </c>
      <c r="AN28" s="12">
        <v>71896.259999999995</v>
      </c>
      <c r="AO28" s="12">
        <v>9400</v>
      </c>
      <c r="AP28" s="12">
        <v>260.25</v>
      </c>
      <c r="AQ28" s="12">
        <v>10861.5</v>
      </c>
      <c r="AR28" s="12">
        <v>47729.34</v>
      </c>
      <c r="AS28" s="12">
        <v>330</v>
      </c>
      <c r="AT28" s="12">
        <v>0</v>
      </c>
      <c r="AU28" s="12">
        <v>12396.53</v>
      </c>
      <c r="AV28" s="12">
        <v>0</v>
      </c>
      <c r="AW28" s="12">
        <v>0</v>
      </c>
      <c r="AX28" s="12">
        <v>1238326.81</v>
      </c>
      <c r="AY28" s="13">
        <f t="shared" si="1"/>
        <v>0</v>
      </c>
      <c r="AZ28" s="12">
        <v>0</v>
      </c>
      <c r="BA28" s="12">
        <v>193753.03</v>
      </c>
      <c r="BB28" s="12">
        <v>0.03</v>
      </c>
      <c r="BC28" s="12">
        <v>103164.42</v>
      </c>
      <c r="BD28" s="12">
        <v>0</v>
      </c>
      <c r="BE28" s="12">
        <v>0</v>
      </c>
      <c r="BF28" s="12">
        <v>0</v>
      </c>
      <c r="BG28" s="12">
        <f t="shared" si="2"/>
        <v>0</v>
      </c>
      <c r="BH28" s="12">
        <v>0</v>
      </c>
      <c r="BI28" s="14">
        <v>3390</v>
      </c>
      <c r="BJ28" s="14">
        <v>1711</v>
      </c>
      <c r="BK28" s="14">
        <v>3</v>
      </c>
      <c r="BL28" s="14">
        <v>-56</v>
      </c>
      <c r="BM28" s="14">
        <v>-149</v>
      </c>
      <c r="BN28" s="14">
        <v>-102</v>
      </c>
      <c r="BO28" s="14">
        <v>-660</v>
      </c>
      <c r="BP28" s="14">
        <v>-677</v>
      </c>
      <c r="BQ28" s="14">
        <v>20</v>
      </c>
      <c r="BR28" s="14">
        <v>63</v>
      </c>
      <c r="BS28" s="14">
        <v>-572</v>
      </c>
      <c r="BT28" s="14">
        <v>-6</v>
      </c>
      <c r="BU28" s="14">
        <v>2965</v>
      </c>
      <c r="BV28" s="14">
        <v>32</v>
      </c>
      <c r="BW28" s="14">
        <v>92</v>
      </c>
      <c r="BX28" s="14">
        <v>36</v>
      </c>
      <c r="BY28" s="14">
        <v>254</v>
      </c>
      <c r="BZ28" s="14">
        <v>184</v>
      </c>
      <c r="CA28" s="19">
        <v>1</v>
      </c>
    </row>
    <row r="29" spans="1:79" ht="15.6" x14ac:dyDescent="0.3">
      <c r="A29" s="11">
        <v>3</v>
      </c>
      <c r="B29" s="11" t="s">
        <v>204</v>
      </c>
      <c r="C29" s="11" t="s">
        <v>170</v>
      </c>
      <c r="D29" s="11" t="s">
        <v>419</v>
      </c>
      <c r="E29" s="43"/>
      <c r="F29" s="11" t="s">
        <v>410</v>
      </c>
      <c r="G29" s="12">
        <v>34302635.119999997</v>
      </c>
      <c r="H29" s="12">
        <v>34302635.119999997</v>
      </c>
      <c r="I29" s="12">
        <v>32848013.569999997</v>
      </c>
      <c r="J29" s="12">
        <v>0</v>
      </c>
      <c r="K29" s="12">
        <v>7864289.5899999999</v>
      </c>
      <c r="L29" s="12">
        <v>4209279.5599999996</v>
      </c>
      <c r="M29" s="12">
        <v>0</v>
      </c>
      <c r="N29" s="12">
        <v>549386.31999999995</v>
      </c>
      <c r="O29" s="12">
        <v>0</v>
      </c>
      <c r="P29" s="12">
        <v>2375034.19</v>
      </c>
      <c r="Q29" s="12">
        <v>0</v>
      </c>
      <c r="R29" s="12">
        <v>0</v>
      </c>
      <c r="S29" s="12">
        <v>12057492.119999999</v>
      </c>
      <c r="T29" s="12">
        <v>5777521.7699999996</v>
      </c>
      <c r="U29" s="12">
        <v>0</v>
      </c>
      <c r="V29" s="12">
        <v>3000</v>
      </c>
      <c r="W29" s="12">
        <v>34881070.170000002</v>
      </c>
      <c r="X29" s="12">
        <v>731518.37</v>
      </c>
      <c r="Y29" s="12">
        <v>35612588.539999999</v>
      </c>
      <c r="Z29" s="13">
        <v>0.18483163416385651</v>
      </c>
      <c r="AA29" s="13">
        <v>7.4499999999999997E-2</v>
      </c>
      <c r="AB29" s="12">
        <v>2597452.94</v>
      </c>
      <c r="AC29" s="12">
        <v>0</v>
      </c>
      <c r="AD29" s="12">
        <v>0</v>
      </c>
      <c r="AE29" s="12">
        <v>0</v>
      </c>
      <c r="AF29" s="12">
        <v>0</v>
      </c>
      <c r="AG29" s="12">
        <f t="shared" si="0"/>
        <v>0</v>
      </c>
      <c r="AH29" s="12">
        <v>1174999.2</v>
      </c>
      <c r="AI29" s="12">
        <v>110974.64</v>
      </c>
      <c r="AJ29" s="12">
        <v>236494.96</v>
      </c>
      <c r="AK29" s="12">
        <v>0</v>
      </c>
      <c r="AL29" s="12">
        <v>266240.56</v>
      </c>
      <c r="AM29" s="12">
        <v>4738.8500000000004</v>
      </c>
      <c r="AN29" s="12">
        <v>141704.70000000001</v>
      </c>
      <c r="AO29" s="12">
        <v>9900</v>
      </c>
      <c r="AP29" s="12">
        <v>5073.3500000000004</v>
      </c>
      <c r="AQ29" s="12">
        <v>0</v>
      </c>
      <c r="AR29" s="12">
        <v>71721.149999999994</v>
      </c>
      <c r="AS29" s="12">
        <v>31738.18</v>
      </c>
      <c r="AT29" s="12">
        <v>0</v>
      </c>
      <c r="AU29" s="12">
        <v>44226.17</v>
      </c>
      <c r="AV29" s="12">
        <v>93997.17</v>
      </c>
      <c r="AW29" s="12">
        <v>0</v>
      </c>
      <c r="AX29" s="12">
        <v>2330071.58</v>
      </c>
      <c r="AY29" s="13">
        <f t="shared" si="1"/>
        <v>0</v>
      </c>
      <c r="AZ29" s="12">
        <v>0</v>
      </c>
      <c r="BA29" s="12">
        <v>193753</v>
      </c>
      <c r="BB29" s="12">
        <v>0</v>
      </c>
      <c r="BC29" s="12">
        <v>522451.06</v>
      </c>
      <c r="BD29" s="12">
        <v>0</v>
      </c>
      <c r="BE29" s="12">
        <v>0</v>
      </c>
      <c r="BF29" s="12">
        <v>0</v>
      </c>
      <c r="BG29" s="12">
        <f t="shared" si="2"/>
        <v>0</v>
      </c>
      <c r="BH29" s="12">
        <v>0</v>
      </c>
      <c r="BI29" s="14">
        <v>6654</v>
      </c>
      <c r="BJ29" s="14">
        <v>3159</v>
      </c>
      <c r="BK29" s="14">
        <v>34</v>
      </c>
      <c r="BL29" s="14">
        <v>-188</v>
      </c>
      <c r="BM29" s="14">
        <v>-97</v>
      </c>
      <c r="BN29" s="14">
        <v>-365</v>
      </c>
      <c r="BO29" s="14">
        <v>-526</v>
      </c>
      <c r="BP29" s="14">
        <v>-1060</v>
      </c>
      <c r="BQ29" s="14">
        <v>1</v>
      </c>
      <c r="BR29" s="14">
        <v>87</v>
      </c>
      <c r="BS29" s="14">
        <v>-557</v>
      </c>
      <c r="BT29" s="14">
        <v>-5</v>
      </c>
      <c r="BU29" s="14">
        <v>7137</v>
      </c>
      <c r="BV29" s="14">
        <v>40</v>
      </c>
      <c r="BW29" s="14">
        <v>164</v>
      </c>
      <c r="BX29" s="14">
        <v>54</v>
      </c>
      <c r="BY29" s="14">
        <v>341</v>
      </c>
      <c r="BZ29" s="14">
        <v>115</v>
      </c>
      <c r="CA29" s="19">
        <v>21</v>
      </c>
    </row>
    <row r="30" spans="1:79" ht="15.6" x14ac:dyDescent="0.3">
      <c r="A30" s="11">
        <v>3</v>
      </c>
      <c r="B30" s="11" t="s">
        <v>249</v>
      </c>
      <c r="C30" s="11" t="s">
        <v>250</v>
      </c>
      <c r="D30" s="11" t="s">
        <v>420</v>
      </c>
      <c r="E30" s="11" t="s">
        <v>400</v>
      </c>
      <c r="F30" s="11" t="s">
        <v>413</v>
      </c>
      <c r="G30" s="12">
        <v>144333176.49000001</v>
      </c>
      <c r="H30" s="12">
        <v>144481698.97</v>
      </c>
      <c r="I30" s="12">
        <v>139033019.09000003</v>
      </c>
      <c r="J30" s="12">
        <v>76219545.989999995</v>
      </c>
      <c r="K30" s="12">
        <v>8451720.0500000007</v>
      </c>
      <c r="L30" s="12">
        <v>21466211.25</v>
      </c>
      <c r="M30" s="12">
        <v>0</v>
      </c>
      <c r="N30" s="12">
        <v>0</v>
      </c>
      <c r="O30" s="12">
        <v>18601.060000000001</v>
      </c>
      <c r="P30" s="12">
        <v>6167818.3399999999</v>
      </c>
      <c r="Q30" s="12">
        <v>0</v>
      </c>
      <c r="R30" s="12">
        <v>0</v>
      </c>
      <c r="S30" s="12">
        <v>19071147.190000001</v>
      </c>
      <c r="T30" s="12">
        <v>5659135.5800000001</v>
      </c>
      <c r="U30" s="12">
        <v>0</v>
      </c>
      <c r="V30" s="12">
        <v>14621.79</v>
      </c>
      <c r="W30" s="12">
        <v>141141163.33000001</v>
      </c>
      <c r="X30" s="12">
        <v>381339.24</v>
      </c>
      <c r="Y30" s="12">
        <v>141522502.56999999</v>
      </c>
      <c r="Z30" s="13">
        <v>0.26578399538993835</v>
      </c>
      <c r="AA30" s="13">
        <v>2.6499999999999999E-2</v>
      </c>
      <c r="AB30" s="12">
        <v>3734686.04</v>
      </c>
      <c r="AC30" s="12">
        <v>0</v>
      </c>
      <c r="AD30" s="12">
        <v>0</v>
      </c>
      <c r="AE30" s="12">
        <v>149140.17000000001</v>
      </c>
      <c r="AF30" s="12">
        <v>3971.33</v>
      </c>
      <c r="AG30" s="12">
        <f t="shared" si="0"/>
        <v>153111.5</v>
      </c>
      <c r="AH30" s="12">
        <v>1985309.39</v>
      </c>
      <c r="AI30" s="12">
        <v>185844.54</v>
      </c>
      <c r="AJ30" s="12">
        <v>461055.33</v>
      </c>
      <c r="AK30" s="12">
        <v>9935.58</v>
      </c>
      <c r="AL30" s="12">
        <v>454976.36</v>
      </c>
      <c r="AM30" s="12">
        <v>5777.26</v>
      </c>
      <c r="AN30" s="12">
        <v>79843.94</v>
      </c>
      <c r="AO30" s="12">
        <v>9900</v>
      </c>
      <c r="AP30" s="12">
        <v>65346.22</v>
      </c>
      <c r="AQ30" s="12">
        <v>0</v>
      </c>
      <c r="AR30" s="12">
        <v>173530.61</v>
      </c>
      <c r="AS30" s="12">
        <v>43870.48</v>
      </c>
      <c r="AT30" s="12">
        <v>0</v>
      </c>
      <c r="AU30" s="12">
        <v>8307.48</v>
      </c>
      <c r="AV30" s="12">
        <v>133940.10999999999</v>
      </c>
      <c r="AW30" s="12">
        <v>0</v>
      </c>
      <c r="AX30" s="12">
        <v>3827047.85</v>
      </c>
      <c r="AY30" s="13">
        <f t="shared" si="1"/>
        <v>0</v>
      </c>
      <c r="AZ30" s="12">
        <v>0</v>
      </c>
      <c r="BA30" s="12">
        <v>193753</v>
      </c>
      <c r="BB30" s="12">
        <v>0</v>
      </c>
      <c r="BC30" s="12">
        <v>755243.61</v>
      </c>
      <c r="BD30" s="12">
        <v>0</v>
      </c>
      <c r="BE30" s="12">
        <v>0</v>
      </c>
      <c r="BF30" s="12">
        <v>0</v>
      </c>
      <c r="BG30" s="12">
        <f t="shared" si="2"/>
        <v>0</v>
      </c>
      <c r="BH30" s="12">
        <v>0</v>
      </c>
      <c r="BI30" s="14">
        <v>11247</v>
      </c>
      <c r="BJ30" s="14">
        <v>3083</v>
      </c>
      <c r="BK30" s="14">
        <v>0</v>
      </c>
      <c r="BL30" s="14">
        <v>0</v>
      </c>
      <c r="BM30" s="14">
        <v>-84</v>
      </c>
      <c r="BN30" s="14">
        <v>-359</v>
      </c>
      <c r="BO30" s="14">
        <v>-312</v>
      </c>
      <c r="BP30" s="14">
        <v>-1236</v>
      </c>
      <c r="BQ30" s="14">
        <v>56</v>
      </c>
      <c r="BR30" s="14">
        <v>-1</v>
      </c>
      <c r="BS30" s="14">
        <v>-1477</v>
      </c>
      <c r="BT30" s="14">
        <v>-41</v>
      </c>
      <c r="BU30" s="14">
        <v>10876</v>
      </c>
      <c r="BV30" s="14">
        <v>25</v>
      </c>
      <c r="BW30" s="14">
        <v>430</v>
      </c>
      <c r="BX30" s="14">
        <v>216</v>
      </c>
      <c r="BY30" s="14">
        <v>685</v>
      </c>
      <c r="BZ30" s="14">
        <v>146</v>
      </c>
      <c r="CA30" s="19">
        <v>0</v>
      </c>
    </row>
    <row r="31" spans="1:79" ht="15.6" x14ac:dyDescent="0.3">
      <c r="A31" s="11">
        <v>4</v>
      </c>
      <c r="B31" s="11" t="s">
        <v>8</v>
      </c>
      <c r="C31" s="11" t="s">
        <v>9</v>
      </c>
      <c r="D31" s="11" t="s">
        <v>421</v>
      </c>
      <c r="E31" s="11" t="s">
        <v>397</v>
      </c>
      <c r="F31" s="11" t="s">
        <v>422</v>
      </c>
      <c r="G31" s="12">
        <v>30268801.350000001</v>
      </c>
      <c r="H31" s="12">
        <v>30268801.350000001</v>
      </c>
      <c r="I31" s="12">
        <v>29990132.59</v>
      </c>
      <c r="J31" s="12">
        <v>441421.07</v>
      </c>
      <c r="K31" s="12">
        <v>2323448.12</v>
      </c>
      <c r="L31" s="12">
        <v>9390299.1899999995</v>
      </c>
      <c r="M31" s="12">
        <v>0</v>
      </c>
      <c r="N31" s="12">
        <v>0</v>
      </c>
      <c r="O31" s="12">
        <v>44604.09</v>
      </c>
      <c r="P31" s="12">
        <v>1483713.04</v>
      </c>
      <c r="Q31" s="12">
        <v>0</v>
      </c>
      <c r="R31" s="12">
        <v>0</v>
      </c>
      <c r="S31" s="12">
        <v>8402902.1999999993</v>
      </c>
      <c r="T31" s="12">
        <v>5262163.5</v>
      </c>
      <c r="U31" s="12">
        <v>0</v>
      </c>
      <c r="V31" s="12">
        <v>0</v>
      </c>
      <c r="W31" s="12">
        <v>28989565.620000001</v>
      </c>
      <c r="X31" s="12">
        <v>30729.86</v>
      </c>
      <c r="Y31" s="12">
        <v>29020295.48</v>
      </c>
      <c r="Z31" s="13">
        <v>0.1155562549829483</v>
      </c>
      <c r="AA31" s="13">
        <v>5.1900000000000002E-2</v>
      </c>
      <c r="AB31" s="12">
        <v>1503151.4</v>
      </c>
      <c r="AC31" s="12">
        <v>0</v>
      </c>
      <c r="AD31" s="12">
        <v>0</v>
      </c>
      <c r="AE31" s="12">
        <v>0</v>
      </c>
      <c r="AF31" s="12">
        <v>473.82</v>
      </c>
      <c r="AG31" s="12">
        <f t="shared" si="0"/>
        <v>473.82</v>
      </c>
      <c r="AH31" s="12">
        <v>513890.72</v>
      </c>
      <c r="AI31" s="12">
        <v>40439.4</v>
      </c>
      <c r="AJ31" s="12">
        <v>157373.41</v>
      </c>
      <c r="AK31" s="12">
        <v>0</v>
      </c>
      <c r="AL31" s="12">
        <v>112192.39</v>
      </c>
      <c r="AM31" s="12">
        <v>22525.05</v>
      </c>
      <c r="AN31" s="12">
        <v>198024.57</v>
      </c>
      <c r="AO31" s="12">
        <v>8250</v>
      </c>
      <c r="AP31" s="12">
        <v>0</v>
      </c>
      <c r="AQ31" s="12">
        <v>0</v>
      </c>
      <c r="AR31" s="12">
        <v>57065.81</v>
      </c>
      <c r="AS31" s="12">
        <v>609.96</v>
      </c>
      <c r="AT31" s="12">
        <v>0</v>
      </c>
      <c r="AU31" s="12">
        <v>23850.799999999999</v>
      </c>
      <c r="AV31" s="12">
        <v>32890.949999999997</v>
      </c>
      <c r="AW31" s="12">
        <v>0</v>
      </c>
      <c r="AX31" s="12">
        <v>1276365.82</v>
      </c>
      <c r="AY31" s="13">
        <f t="shared" si="1"/>
        <v>0</v>
      </c>
      <c r="AZ31" s="12">
        <v>0</v>
      </c>
      <c r="BA31" s="12">
        <v>193752.95999999999</v>
      </c>
      <c r="BB31" s="12">
        <v>0</v>
      </c>
      <c r="BC31" s="12">
        <v>241838.59</v>
      </c>
      <c r="BD31" s="12">
        <v>0</v>
      </c>
      <c r="BE31" s="12">
        <v>0</v>
      </c>
      <c r="BF31" s="12">
        <v>0</v>
      </c>
      <c r="BG31" s="12">
        <f t="shared" si="2"/>
        <v>0</v>
      </c>
      <c r="BH31" s="12">
        <v>0</v>
      </c>
      <c r="BI31" s="14">
        <v>5778</v>
      </c>
      <c r="BJ31" s="14">
        <v>2234</v>
      </c>
      <c r="BK31" s="14">
        <v>0</v>
      </c>
      <c r="BL31" s="14">
        <v>0</v>
      </c>
      <c r="BM31" s="14">
        <v>-8</v>
      </c>
      <c r="BN31" s="14">
        <v>-113</v>
      </c>
      <c r="BO31" s="14">
        <v>-37</v>
      </c>
      <c r="BP31" s="14">
        <v>-357</v>
      </c>
      <c r="BQ31" s="14">
        <v>0</v>
      </c>
      <c r="BR31" s="14">
        <v>-437</v>
      </c>
      <c r="BS31" s="14">
        <v>-474</v>
      </c>
      <c r="BT31" s="14">
        <v>0</v>
      </c>
      <c r="BU31" s="14">
        <v>6586</v>
      </c>
      <c r="BV31" s="14">
        <v>18</v>
      </c>
      <c r="BW31" s="14">
        <v>164</v>
      </c>
      <c r="BX31" s="14">
        <v>85</v>
      </c>
      <c r="BY31" s="14">
        <v>325</v>
      </c>
      <c r="BZ31" s="14">
        <v>0</v>
      </c>
      <c r="CA31" s="19">
        <v>8</v>
      </c>
    </row>
    <row r="32" spans="1:79" ht="15.6" x14ac:dyDescent="0.3">
      <c r="A32" s="11">
        <v>4</v>
      </c>
      <c r="B32" s="11" t="s">
        <v>14</v>
      </c>
      <c r="C32" s="11" t="s">
        <v>15</v>
      </c>
      <c r="D32" s="11" t="s">
        <v>423</v>
      </c>
      <c r="E32" s="11" t="s">
        <v>400</v>
      </c>
      <c r="F32" s="11" t="s">
        <v>422</v>
      </c>
      <c r="G32" s="12">
        <v>19989943.93</v>
      </c>
      <c r="H32" s="12">
        <v>19989943.93</v>
      </c>
      <c r="I32" s="12">
        <v>19471774.990000002</v>
      </c>
      <c r="J32" s="12">
        <v>147364.18</v>
      </c>
      <c r="K32" s="12">
        <v>1047179.97</v>
      </c>
      <c r="L32" s="12">
        <v>4125241.11</v>
      </c>
      <c r="M32" s="12">
        <v>0</v>
      </c>
      <c r="N32" s="12">
        <v>0</v>
      </c>
      <c r="O32" s="12">
        <v>6969.9</v>
      </c>
      <c r="P32" s="12">
        <v>1065541.5</v>
      </c>
      <c r="Q32" s="12">
        <v>0</v>
      </c>
      <c r="R32" s="12">
        <v>0</v>
      </c>
      <c r="S32" s="12">
        <v>8603127.7899999991</v>
      </c>
      <c r="T32" s="12">
        <v>3025503.55</v>
      </c>
      <c r="U32" s="12">
        <v>0</v>
      </c>
      <c r="V32" s="12">
        <v>0</v>
      </c>
      <c r="W32" s="12">
        <v>19355501.210000001</v>
      </c>
      <c r="X32" s="12">
        <v>0</v>
      </c>
      <c r="Y32" s="12">
        <v>19355501.210000001</v>
      </c>
      <c r="Z32" s="13">
        <v>8.100176602602005E-2</v>
      </c>
      <c r="AA32" s="13">
        <v>6.8900000000000003E-2</v>
      </c>
      <c r="AB32" s="12">
        <v>1334152.6399999999</v>
      </c>
      <c r="AC32" s="12">
        <v>0</v>
      </c>
      <c r="AD32" s="12">
        <v>0</v>
      </c>
      <c r="AE32" s="12">
        <v>0</v>
      </c>
      <c r="AF32" s="12">
        <v>0</v>
      </c>
      <c r="AG32" s="12">
        <f t="shared" si="0"/>
        <v>0</v>
      </c>
      <c r="AH32" s="12">
        <v>546859.26</v>
      </c>
      <c r="AI32" s="12">
        <v>42906.43</v>
      </c>
      <c r="AJ32" s="12">
        <v>132596.15</v>
      </c>
      <c r="AK32" s="12">
        <v>0</v>
      </c>
      <c r="AL32" s="12">
        <v>99361.15</v>
      </c>
      <c r="AM32" s="12">
        <v>4453.7700000000004</v>
      </c>
      <c r="AN32" s="12">
        <v>48587.5</v>
      </c>
      <c r="AO32" s="12">
        <v>8050</v>
      </c>
      <c r="AP32" s="12">
        <v>227.5</v>
      </c>
      <c r="AQ32" s="12">
        <v>0</v>
      </c>
      <c r="AR32" s="12">
        <v>41940.300000000003</v>
      </c>
      <c r="AS32" s="12">
        <v>18244.580000000002</v>
      </c>
      <c r="AT32" s="12">
        <v>0</v>
      </c>
      <c r="AU32" s="12">
        <v>0</v>
      </c>
      <c r="AV32" s="12">
        <v>19193.27</v>
      </c>
      <c r="AW32" s="12">
        <v>0</v>
      </c>
      <c r="AX32" s="12">
        <v>1072345.43</v>
      </c>
      <c r="AY32" s="13">
        <f t="shared" si="1"/>
        <v>0</v>
      </c>
      <c r="AZ32" s="12">
        <v>0</v>
      </c>
      <c r="BA32" s="12">
        <v>193753</v>
      </c>
      <c r="BB32" s="12">
        <v>0</v>
      </c>
      <c r="BC32" s="12">
        <v>235438.11</v>
      </c>
      <c r="BD32" s="12">
        <v>0</v>
      </c>
      <c r="BE32" s="12">
        <v>0</v>
      </c>
      <c r="BF32" s="12">
        <v>0</v>
      </c>
      <c r="BG32" s="12">
        <f t="shared" si="2"/>
        <v>0</v>
      </c>
      <c r="BH32" s="12">
        <v>0</v>
      </c>
      <c r="BI32" s="14">
        <v>3751</v>
      </c>
      <c r="BJ32" s="14">
        <v>1458</v>
      </c>
      <c r="BK32" s="14">
        <v>14</v>
      </c>
      <c r="BL32" s="14">
        <v>0</v>
      </c>
      <c r="BM32" s="14">
        <v>-49</v>
      </c>
      <c r="BN32" s="14">
        <v>-103</v>
      </c>
      <c r="BO32" s="14">
        <v>-145</v>
      </c>
      <c r="BP32" s="14">
        <v>-259</v>
      </c>
      <c r="BQ32" s="14">
        <v>22</v>
      </c>
      <c r="BR32" s="14">
        <v>-7</v>
      </c>
      <c r="BS32" s="14">
        <v>-484</v>
      </c>
      <c r="BT32" s="14">
        <v>-4</v>
      </c>
      <c r="BU32" s="14">
        <v>4194</v>
      </c>
      <c r="BV32" s="14">
        <v>17</v>
      </c>
      <c r="BW32" s="14">
        <v>175</v>
      </c>
      <c r="BX32" s="14">
        <v>91</v>
      </c>
      <c r="BY32" s="14">
        <v>212</v>
      </c>
      <c r="BZ32" s="14">
        <v>3</v>
      </c>
      <c r="CA32" s="19">
        <v>3</v>
      </c>
    </row>
    <row r="33" spans="1:79" ht="15.6" x14ac:dyDescent="0.3">
      <c r="A33" s="11">
        <v>4</v>
      </c>
      <c r="B33" s="11" t="s">
        <v>24</v>
      </c>
      <c r="C33" s="11" t="s">
        <v>25</v>
      </c>
      <c r="D33" s="11" t="s">
        <v>424</v>
      </c>
      <c r="E33" s="43"/>
      <c r="F33" s="11" t="s">
        <v>425</v>
      </c>
      <c r="G33" s="12">
        <v>15107992.859999999</v>
      </c>
      <c r="H33" s="12">
        <v>15107992.859999999</v>
      </c>
      <c r="I33" s="12">
        <v>14301217.08</v>
      </c>
      <c r="J33" s="12">
        <v>0</v>
      </c>
      <c r="K33" s="12">
        <v>3045219.22</v>
      </c>
      <c r="L33" s="12">
        <v>1066056.28</v>
      </c>
      <c r="M33" s="12">
        <v>0</v>
      </c>
      <c r="N33" s="12">
        <v>0</v>
      </c>
      <c r="O33" s="12">
        <v>0</v>
      </c>
      <c r="P33" s="12">
        <v>1238128.97</v>
      </c>
      <c r="Q33" s="12">
        <v>0</v>
      </c>
      <c r="R33" s="12">
        <v>0</v>
      </c>
      <c r="S33" s="12">
        <v>4868874.13</v>
      </c>
      <c r="T33" s="12">
        <v>1692770.45</v>
      </c>
      <c r="U33" s="12">
        <v>15153.15</v>
      </c>
      <c r="V33" s="12">
        <v>0</v>
      </c>
      <c r="W33" s="12">
        <v>12938140.98</v>
      </c>
      <c r="X33" s="12">
        <v>19010.2</v>
      </c>
      <c r="Y33" s="12">
        <v>12957151.18</v>
      </c>
      <c r="Z33" s="13">
        <v>0.1420874148607254</v>
      </c>
      <c r="AA33" s="13">
        <v>7.9399999999999998E-2</v>
      </c>
      <c r="AB33" s="12">
        <v>1026986.43</v>
      </c>
      <c r="AC33" s="12">
        <v>0</v>
      </c>
      <c r="AD33" s="12">
        <v>0</v>
      </c>
      <c r="AE33" s="12">
        <v>0</v>
      </c>
      <c r="AF33" s="12">
        <v>0</v>
      </c>
      <c r="AG33" s="12">
        <f t="shared" si="0"/>
        <v>0</v>
      </c>
      <c r="AH33" s="12">
        <v>380196.72</v>
      </c>
      <c r="AI33" s="12">
        <v>30414.53</v>
      </c>
      <c r="AJ33" s="12">
        <v>83218.75</v>
      </c>
      <c r="AK33" s="12">
        <v>0</v>
      </c>
      <c r="AL33" s="12">
        <v>132549.01</v>
      </c>
      <c r="AM33" s="12">
        <v>40541.040000000001</v>
      </c>
      <c r="AN33" s="12">
        <v>36916.31</v>
      </c>
      <c r="AO33" s="12">
        <v>7350</v>
      </c>
      <c r="AP33" s="12">
        <v>0</v>
      </c>
      <c r="AQ33" s="12">
        <v>0</v>
      </c>
      <c r="AR33" s="12">
        <v>39822.71</v>
      </c>
      <c r="AS33" s="12">
        <v>575</v>
      </c>
      <c r="AT33" s="12">
        <v>0</v>
      </c>
      <c r="AU33" s="12">
        <v>6023.31</v>
      </c>
      <c r="AV33" s="12">
        <v>4241.74</v>
      </c>
      <c r="AW33" s="12">
        <v>0</v>
      </c>
      <c r="AX33" s="12">
        <v>849753.56</v>
      </c>
      <c r="AY33" s="13">
        <f t="shared" si="1"/>
        <v>0</v>
      </c>
      <c r="AZ33" s="12">
        <v>0</v>
      </c>
      <c r="BA33" s="12">
        <v>193753</v>
      </c>
      <c r="BB33" s="12">
        <v>0</v>
      </c>
      <c r="BC33" s="12">
        <v>155894.35</v>
      </c>
      <c r="BD33" s="12">
        <v>0</v>
      </c>
      <c r="BE33" s="12">
        <v>0</v>
      </c>
      <c r="BF33" s="12">
        <v>0</v>
      </c>
      <c r="BG33" s="12">
        <f t="shared" si="2"/>
        <v>0</v>
      </c>
      <c r="BH33" s="12">
        <v>0</v>
      </c>
      <c r="BI33" s="14">
        <v>2155</v>
      </c>
      <c r="BJ33" s="14">
        <v>2076</v>
      </c>
      <c r="BK33" s="14">
        <v>87</v>
      </c>
      <c r="BL33" s="14">
        <v>-47</v>
      </c>
      <c r="BM33" s="14">
        <v>-194</v>
      </c>
      <c r="BN33" s="14">
        <v>-156</v>
      </c>
      <c r="BO33" s="14">
        <v>-762</v>
      </c>
      <c r="BP33" s="14">
        <v>-196</v>
      </c>
      <c r="BQ33" s="14">
        <v>0</v>
      </c>
      <c r="BR33" s="14">
        <v>27</v>
      </c>
      <c r="BS33" s="14">
        <v>-252</v>
      </c>
      <c r="BT33" s="14">
        <v>-2</v>
      </c>
      <c r="BU33" s="14">
        <v>2736</v>
      </c>
      <c r="BV33" s="14">
        <v>0</v>
      </c>
      <c r="BW33" s="14">
        <v>111</v>
      </c>
      <c r="BX33" s="14">
        <v>28</v>
      </c>
      <c r="BY33" s="14">
        <v>82</v>
      </c>
      <c r="BZ33" s="14">
        <v>1</v>
      </c>
      <c r="CA33" s="19">
        <v>5</v>
      </c>
    </row>
    <row r="34" spans="1:79" ht="15.6" x14ac:dyDescent="0.3">
      <c r="A34" s="11">
        <v>4</v>
      </c>
      <c r="B34" s="11" t="s">
        <v>53</v>
      </c>
      <c r="C34" s="11" t="s">
        <v>54</v>
      </c>
      <c r="D34" s="11" t="s">
        <v>426</v>
      </c>
      <c r="E34" s="11" t="s">
        <v>400</v>
      </c>
      <c r="F34" s="11" t="s">
        <v>422</v>
      </c>
      <c r="G34" s="12">
        <v>16241570.210000001</v>
      </c>
      <c r="H34" s="12">
        <v>16249118.51</v>
      </c>
      <c r="I34" s="12">
        <v>15959476.270000001</v>
      </c>
      <c r="J34" s="12">
        <v>446959.63</v>
      </c>
      <c r="K34" s="12">
        <v>759761.62</v>
      </c>
      <c r="L34" s="12">
        <v>4593967.62</v>
      </c>
      <c r="M34" s="12">
        <v>0</v>
      </c>
      <c r="N34" s="12">
        <v>0</v>
      </c>
      <c r="O34" s="12">
        <v>44729.64</v>
      </c>
      <c r="P34" s="12">
        <v>736171.51</v>
      </c>
      <c r="Q34" s="12">
        <v>0</v>
      </c>
      <c r="R34" s="12">
        <v>0</v>
      </c>
      <c r="S34" s="12">
        <v>6074002.5</v>
      </c>
      <c r="T34" s="12">
        <v>1987828.61</v>
      </c>
      <c r="U34" s="12">
        <v>0</v>
      </c>
      <c r="V34" s="12">
        <v>0</v>
      </c>
      <c r="W34" s="12">
        <v>15948386.41</v>
      </c>
      <c r="X34" s="12">
        <v>7473.3</v>
      </c>
      <c r="Y34" s="12">
        <v>15955859.710000001</v>
      </c>
      <c r="Z34" s="13">
        <v>5.0860058516263962E-2</v>
      </c>
      <c r="AA34" s="13">
        <v>8.1699999999999995E-2</v>
      </c>
      <c r="AB34" s="12">
        <v>1303671.53</v>
      </c>
      <c r="AC34" s="12">
        <v>0</v>
      </c>
      <c r="AD34" s="12">
        <v>0</v>
      </c>
      <c r="AE34" s="12">
        <v>0</v>
      </c>
      <c r="AF34" s="12">
        <v>0</v>
      </c>
      <c r="AG34" s="12">
        <f t="shared" si="0"/>
        <v>0</v>
      </c>
      <c r="AH34" s="12">
        <v>501288.46</v>
      </c>
      <c r="AI34" s="12">
        <v>39579.199999999997</v>
      </c>
      <c r="AJ34" s="12">
        <v>154603.31</v>
      </c>
      <c r="AK34" s="12">
        <v>0</v>
      </c>
      <c r="AL34" s="12">
        <v>99652.08</v>
      </c>
      <c r="AM34" s="12">
        <v>3320</v>
      </c>
      <c r="AN34" s="12">
        <v>51399.4</v>
      </c>
      <c r="AO34" s="12">
        <v>8000</v>
      </c>
      <c r="AP34" s="12">
        <v>8215.5499999999993</v>
      </c>
      <c r="AQ34" s="12">
        <v>0</v>
      </c>
      <c r="AR34" s="12">
        <v>51983.75</v>
      </c>
      <c r="AS34" s="12">
        <v>17624.89</v>
      </c>
      <c r="AT34" s="12">
        <v>0</v>
      </c>
      <c r="AU34" s="12">
        <v>19814.47</v>
      </c>
      <c r="AV34" s="12">
        <v>17856.509999999998</v>
      </c>
      <c r="AW34" s="12">
        <v>0</v>
      </c>
      <c r="AX34" s="12">
        <v>1063518.52</v>
      </c>
      <c r="AY34" s="13">
        <f t="shared" si="1"/>
        <v>0</v>
      </c>
      <c r="AZ34" s="12">
        <v>0</v>
      </c>
      <c r="BA34" s="12">
        <v>193752.95999999999</v>
      </c>
      <c r="BB34" s="12">
        <v>0</v>
      </c>
      <c r="BC34" s="12">
        <v>244821.49</v>
      </c>
      <c r="BD34" s="12">
        <v>0</v>
      </c>
      <c r="BE34" s="12">
        <v>0</v>
      </c>
      <c r="BF34" s="12">
        <v>0</v>
      </c>
      <c r="BG34" s="12">
        <f t="shared" si="2"/>
        <v>0</v>
      </c>
      <c r="BH34" s="12">
        <v>0</v>
      </c>
      <c r="BI34" s="14">
        <v>2850</v>
      </c>
      <c r="BJ34" s="14">
        <v>939</v>
      </c>
      <c r="BK34" s="14">
        <v>0</v>
      </c>
      <c r="BL34" s="14">
        <v>0</v>
      </c>
      <c r="BM34" s="14">
        <v>-32</v>
      </c>
      <c r="BN34" s="14">
        <v>-69</v>
      </c>
      <c r="BO34" s="14">
        <v>-112</v>
      </c>
      <c r="BP34" s="14">
        <v>-175</v>
      </c>
      <c r="BQ34" s="14">
        <v>0</v>
      </c>
      <c r="BR34" s="14">
        <v>13</v>
      </c>
      <c r="BS34" s="14">
        <v>-425</v>
      </c>
      <c r="BT34" s="14">
        <v>-2</v>
      </c>
      <c r="BU34" s="14">
        <v>2987</v>
      </c>
      <c r="BV34" s="14">
        <v>10</v>
      </c>
      <c r="BW34" s="14">
        <v>100</v>
      </c>
      <c r="BX34" s="14">
        <v>80</v>
      </c>
      <c r="BY34" s="14">
        <v>237</v>
      </c>
      <c r="BZ34" s="14">
        <v>1</v>
      </c>
      <c r="CA34" s="19">
        <v>7</v>
      </c>
    </row>
    <row r="35" spans="1:79" ht="15.6" x14ac:dyDescent="0.3">
      <c r="A35" s="11">
        <v>4</v>
      </c>
      <c r="B35" s="11" t="s">
        <v>55</v>
      </c>
      <c r="C35" s="11" t="s">
        <v>56</v>
      </c>
      <c r="D35" s="11" t="s">
        <v>427</v>
      </c>
      <c r="E35" s="43"/>
      <c r="F35" s="11" t="s">
        <v>425</v>
      </c>
      <c r="G35" s="12">
        <v>16127538.48</v>
      </c>
      <c r="H35" s="12">
        <v>16127538.48</v>
      </c>
      <c r="I35" s="12">
        <v>15091944.780000001</v>
      </c>
      <c r="J35" s="12">
        <v>0</v>
      </c>
      <c r="K35" s="12">
        <v>2991980.5</v>
      </c>
      <c r="L35" s="12">
        <v>853048.5</v>
      </c>
      <c r="M35" s="12">
        <v>0</v>
      </c>
      <c r="N35" s="12">
        <v>0</v>
      </c>
      <c r="O35" s="12">
        <v>0</v>
      </c>
      <c r="P35" s="12">
        <v>1012906.71</v>
      </c>
      <c r="Q35" s="12">
        <v>0</v>
      </c>
      <c r="R35" s="12">
        <v>0</v>
      </c>
      <c r="S35" s="12">
        <v>6446230.1100000003</v>
      </c>
      <c r="T35" s="12">
        <v>2209027.35</v>
      </c>
      <c r="U35" s="12">
        <v>19758.5</v>
      </c>
      <c r="V35" s="12">
        <v>0</v>
      </c>
      <c r="W35" s="12">
        <v>15014358.34</v>
      </c>
      <c r="X35" s="12">
        <v>61086.98</v>
      </c>
      <c r="Y35" s="12">
        <v>15075445.32</v>
      </c>
      <c r="Z35" s="13">
        <v>6.6341109573841095E-2</v>
      </c>
      <c r="AA35" s="13">
        <v>0.1</v>
      </c>
      <c r="AB35" s="12">
        <v>1501165.17</v>
      </c>
      <c r="AC35" s="12">
        <v>0</v>
      </c>
      <c r="AD35" s="12">
        <v>0</v>
      </c>
      <c r="AE35" s="12">
        <v>0</v>
      </c>
      <c r="AF35" s="12">
        <v>264.7</v>
      </c>
      <c r="AG35" s="12">
        <f t="shared" si="0"/>
        <v>264.7</v>
      </c>
      <c r="AH35" s="12">
        <v>595722.6</v>
      </c>
      <c r="AI35" s="12">
        <v>56661.97</v>
      </c>
      <c r="AJ35" s="12">
        <v>122819.46</v>
      </c>
      <c r="AK35" s="12">
        <v>0</v>
      </c>
      <c r="AL35" s="12">
        <v>143755.32</v>
      </c>
      <c r="AM35" s="12">
        <v>49280.22</v>
      </c>
      <c r="AN35" s="12">
        <v>105884.74</v>
      </c>
      <c r="AO35" s="12">
        <v>8050</v>
      </c>
      <c r="AP35" s="12">
        <v>11314.26</v>
      </c>
      <c r="AQ35" s="12">
        <v>0</v>
      </c>
      <c r="AR35" s="12">
        <v>50922.93</v>
      </c>
      <c r="AS35" s="12">
        <v>2221.61</v>
      </c>
      <c r="AT35" s="12">
        <v>0</v>
      </c>
      <c r="AU35" s="12">
        <v>13132.48</v>
      </c>
      <c r="AV35" s="12">
        <v>6842.34</v>
      </c>
      <c r="AW35" s="12">
        <v>0</v>
      </c>
      <c r="AX35" s="12">
        <v>1230334.04</v>
      </c>
      <c r="AY35" s="13">
        <f t="shared" si="1"/>
        <v>0</v>
      </c>
      <c r="AZ35" s="12">
        <v>0</v>
      </c>
      <c r="BA35" s="12">
        <v>193753</v>
      </c>
      <c r="BB35" s="12">
        <v>0</v>
      </c>
      <c r="BC35" s="12">
        <v>269738.56</v>
      </c>
      <c r="BD35" s="12">
        <v>0</v>
      </c>
      <c r="BE35" s="12">
        <v>0</v>
      </c>
      <c r="BF35" s="12">
        <v>0</v>
      </c>
      <c r="BG35" s="12">
        <f t="shared" si="2"/>
        <v>0</v>
      </c>
      <c r="BH35" s="12">
        <v>0</v>
      </c>
      <c r="BI35" s="14">
        <v>2863</v>
      </c>
      <c r="BJ35" s="14">
        <v>1896</v>
      </c>
      <c r="BK35" s="14">
        <v>61</v>
      </c>
      <c r="BL35" s="14">
        <v>0</v>
      </c>
      <c r="BM35" s="14">
        <v>-156</v>
      </c>
      <c r="BN35" s="14">
        <v>-150</v>
      </c>
      <c r="BO35" s="14">
        <v>-516</v>
      </c>
      <c r="BP35" s="14">
        <v>-322</v>
      </c>
      <c r="BQ35" s="14">
        <v>0</v>
      </c>
      <c r="BR35" s="14">
        <v>0</v>
      </c>
      <c r="BS35" s="14">
        <v>-479</v>
      </c>
      <c r="BT35" s="14">
        <v>-6</v>
      </c>
      <c r="BU35" s="14">
        <v>3191</v>
      </c>
      <c r="BV35" s="14">
        <v>5</v>
      </c>
      <c r="BW35" s="14">
        <v>200</v>
      </c>
      <c r="BX35" s="14">
        <v>70</v>
      </c>
      <c r="BY35" s="14">
        <v>152</v>
      </c>
      <c r="BZ35" s="14">
        <v>3</v>
      </c>
      <c r="CA35" s="19">
        <v>18</v>
      </c>
    </row>
    <row r="36" spans="1:79" s="45" customFormat="1" ht="15.6" x14ac:dyDescent="0.3">
      <c r="A36" s="64">
        <v>4</v>
      </c>
      <c r="B36" s="65" t="s">
        <v>599</v>
      </c>
      <c r="C36" s="64"/>
      <c r="D36" s="64" t="s">
        <v>428</v>
      </c>
      <c r="E36" s="64" t="s">
        <v>397</v>
      </c>
      <c r="F36" s="64" t="s">
        <v>422</v>
      </c>
      <c r="G36" s="66">
        <v>16469116</v>
      </c>
      <c r="H36" s="66">
        <v>16469116</v>
      </c>
      <c r="I36" s="66">
        <v>16120389</v>
      </c>
      <c r="J36" s="66">
        <v>0</v>
      </c>
      <c r="K36" s="66">
        <v>1521832</v>
      </c>
      <c r="L36" s="66">
        <v>5707999</v>
      </c>
      <c r="M36" s="66">
        <v>0</v>
      </c>
      <c r="N36" s="66">
        <v>0</v>
      </c>
      <c r="O36" s="66">
        <v>0</v>
      </c>
      <c r="P36" s="66">
        <v>805846</v>
      </c>
      <c r="Q36" s="66">
        <v>0</v>
      </c>
      <c r="R36" s="66">
        <v>0</v>
      </c>
      <c r="S36" s="66">
        <v>4184849</v>
      </c>
      <c r="T36" s="66">
        <v>2377086</v>
      </c>
      <c r="U36" s="66">
        <v>0</v>
      </c>
      <c r="V36" s="66">
        <v>0</v>
      </c>
      <c r="W36" s="66">
        <v>15921792</v>
      </c>
      <c r="X36" s="66">
        <v>95170</v>
      </c>
      <c r="Y36" s="66">
        <v>16016962</v>
      </c>
      <c r="Z36" s="67">
        <v>3.4145062795112986E-2</v>
      </c>
      <c r="AA36" s="67">
        <v>8.3530924157280792E-2</v>
      </c>
      <c r="AB36" s="66">
        <v>1329962</v>
      </c>
      <c r="AC36" s="66">
        <v>0</v>
      </c>
      <c r="AD36" s="66">
        <v>0</v>
      </c>
      <c r="AE36" s="66">
        <v>102</v>
      </c>
      <c r="AF36" s="66">
        <v>192</v>
      </c>
      <c r="AG36" s="66">
        <v>294</v>
      </c>
      <c r="AH36" s="66">
        <v>510734</v>
      </c>
      <c r="AI36" s="66">
        <v>45949</v>
      </c>
      <c r="AJ36" s="66">
        <v>118792</v>
      </c>
      <c r="AK36" s="66">
        <v>0</v>
      </c>
      <c r="AL36" s="66">
        <v>113049</v>
      </c>
      <c r="AM36" s="66">
        <v>4849</v>
      </c>
      <c r="AN36" s="66">
        <v>42550</v>
      </c>
      <c r="AO36" s="66">
        <v>7800</v>
      </c>
      <c r="AP36" s="66">
        <v>0</v>
      </c>
      <c r="AQ36" s="66">
        <v>25248</v>
      </c>
      <c r="AR36" s="66">
        <v>73214</v>
      </c>
      <c r="AS36" s="66">
        <v>11639</v>
      </c>
      <c r="AT36" s="66">
        <v>0</v>
      </c>
      <c r="AU36" s="66">
        <v>44187</v>
      </c>
      <c r="AV36" s="66">
        <v>6503</v>
      </c>
      <c r="AW36" s="66">
        <v>0</v>
      </c>
      <c r="AX36" s="66">
        <v>1106053</v>
      </c>
      <c r="AY36" s="67">
        <v>0</v>
      </c>
      <c r="AZ36" s="66">
        <v>0</v>
      </c>
      <c r="BA36" s="66">
        <v>193753</v>
      </c>
      <c r="BB36" s="66">
        <v>0</v>
      </c>
      <c r="BC36" s="66">
        <v>233137</v>
      </c>
      <c r="BD36" s="66">
        <v>169057</v>
      </c>
      <c r="BE36" s="66">
        <v>0</v>
      </c>
      <c r="BF36" s="66">
        <v>0</v>
      </c>
      <c r="BG36" s="66">
        <v>0</v>
      </c>
      <c r="BH36" s="66">
        <v>0</v>
      </c>
      <c r="BI36" s="68">
        <v>2498</v>
      </c>
      <c r="BJ36" s="68">
        <v>1354</v>
      </c>
      <c r="BK36" s="68">
        <v>145</v>
      </c>
      <c r="BL36" s="68">
        <v>-145</v>
      </c>
      <c r="BM36" s="68">
        <v>-44</v>
      </c>
      <c r="BN36" s="68">
        <v>-133</v>
      </c>
      <c r="BO36" s="68">
        <v>-258</v>
      </c>
      <c r="BP36" s="68">
        <v>-306</v>
      </c>
      <c r="BQ36" s="68">
        <v>0</v>
      </c>
      <c r="BR36" s="68">
        <v>14</v>
      </c>
      <c r="BS36" s="68">
        <v>-287</v>
      </c>
      <c r="BT36" s="68">
        <v>-3</v>
      </c>
      <c r="BU36" s="68">
        <v>2835</v>
      </c>
      <c r="BV36" s="68">
        <v>0</v>
      </c>
      <c r="BW36" s="68">
        <v>107</v>
      </c>
      <c r="BX36" s="68">
        <v>46</v>
      </c>
      <c r="BY36" s="68">
        <v>130</v>
      </c>
      <c r="BZ36" s="68">
        <v>0</v>
      </c>
      <c r="CA36" s="68">
        <v>4</v>
      </c>
    </row>
    <row r="37" spans="1:79" ht="15.6" x14ac:dyDescent="0.3">
      <c r="A37" s="11">
        <v>4</v>
      </c>
      <c r="B37" s="11" t="s">
        <v>101</v>
      </c>
      <c r="C37" s="11" t="s">
        <v>102</v>
      </c>
      <c r="D37" s="11" t="s">
        <v>429</v>
      </c>
      <c r="E37" s="43"/>
      <c r="F37" s="11" t="s">
        <v>430</v>
      </c>
      <c r="G37" s="12">
        <v>23082132.859999999</v>
      </c>
      <c r="H37" s="12">
        <v>23082132.859999999</v>
      </c>
      <c r="I37" s="12">
        <v>22689240.609999999</v>
      </c>
      <c r="J37" s="12">
        <v>0</v>
      </c>
      <c r="K37" s="12">
        <v>2171622.02</v>
      </c>
      <c r="L37" s="12">
        <v>10355485.5</v>
      </c>
      <c r="M37" s="12">
        <v>0</v>
      </c>
      <c r="N37" s="12">
        <v>0</v>
      </c>
      <c r="O37" s="12">
        <v>0</v>
      </c>
      <c r="P37" s="12">
        <v>817761.39</v>
      </c>
      <c r="Q37" s="12">
        <v>0</v>
      </c>
      <c r="R37" s="12">
        <v>0</v>
      </c>
      <c r="S37" s="12">
        <v>4881670.0599999996</v>
      </c>
      <c r="T37" s="12">
        <v>2328813.15</v>
      </c>
      <c r="U37" s="12">
        <v>0</v>
      </c>
      <c r="V37" s="12">
        <v>0</v>
      </c>
      <c r="W37" s="12">
        <v>21941910.120000001</v>
      </c>
      <c r="X37" s="12">
        <v>7379</v>
      </c>
      <c r="Y37" s="12">
        <v>21949289.120000001</v>
      </c>
      <c r="Z37" s="13">
        <v>0.14270685613155365</v>
      </c>
      <c r="AA37" s="13">
        <v>6.3200000000000006E-2</v>
      </c>
      <c r="AB37" s="12">
        <v>1386558</v>
      </c>
      <c r="AC37" s="12">
        <v>0</v>
      </c>
      <c r="AD37" s="12">
        <v>0</v>
      </c>
      <c r="AE37" s="12">
        <v>0</v>
      </c>
      <c r="AF37" s="12">
        <v>0</v>
      </c>
      <c r="AG37" s="12">
        <f t="shared" si="0"/>
        <v>0</v>
      </c>
      <c r="AH37" s="12">
        <v>641631.80000000005</v>
      </c>
      <c r="AI37" s="12">
        <v>50510.43</v>
      </c>
      <c r="AJ37" s="12">
        <v>169568.39</v>
      </c>
      <c r="AK37" s="12">
        <v>0</v>
      </c>
      <c r="AL37" s="12">
        <v>150120</v>
      </c>
      <c r="AM37" s="12">
        <v>5996.93</v>
      </c>
      <c r="AN37" s="12">
        <v>45980</v>
      </c>
      <c r="AO37" s="12">
        <v>8900</v>
      </c>
      <c r="AP37" s="12">
        <v>300</v>
      </c>
      <c r="AQ37" s="12">
        <v>0</v>
      </c>
      <c r="AR37" s="12">
        <v>57735.63</v>
      </c>
      <c r="AS37" s="12">
        <v>5920.24</v>
      </c>
      <c r="AT37" s="12">
        <v>0</v>
      </c>
      <c r="AU37" s="12">
        <v>8040.4</v>
      </c>
      <c r="AV37" s="12">
        <v>18701.11</v>
      </c>
      <c r="AW37" s="12">
        <v>0</v>
      </c>
      <c r="AX37" s="12">
        <v>1226231.1299999999</v>
      </c>
      <c r="AY37" s="13">
        <f t="shared" si="1"/>
        <v>0</v>
      </c>
      <c r="AZ37" s="12">
        <v>130</v>
      </c>
      <c r="BA37" s="12">
        <v>193752.99</v>
      </c>
      <c r="BB37" s="12">
        <v>0</v>
      </c>
      <c r="BC37" s="12">
        <v>207446.35</v>
      </c>
      <c r="BD37" s="12">
        <v>0</v>
      </c>
      <c r="BE37" s="12">
        <v>0</v>
      </c>
      <c r="BF37" s="12">
        <v>0</v>
      </c>
      <c r="BG37" s="12">
        <f t="shared" si="2"/>
        <v>0</v>
      </c>
      <c r="BH37" s="12">
        <v>0</v>
      </c>
      <c r="BI37" s="14">
        <v>4197</v>
      </c>
      <c r="BJ37" s="14">
        <v>1370</v>
      </c>
      <c r="BK37" s="14">
        <v>0</v>
      </c>
      <c r="BL37" s="14">
        <v>0</v>
      </c>
      <c r="BM37" s="14">
        <v>-19</v>
      </c>
      <c r="BN37" s="14">
        <v>-91</v>
      </c>
      <c r="BO37" s="14">
        <v>-93</v>
      </c>
      <c r="BP37" s="14">
        <v>-550</v>
      </c>
      <c r="BQ37" s="14">
        <v>17</v>
      </c>
      <c r="BR37" s="14">
        <v>0</v>
      </c>
      <c r="BS37" s="14">
        <v>-665</v>
      </c>
      <c r="BT37" s="14">
        <v>-4</v>
      </c>
      <c r="BU37" s="14">
        <v>4162</v>
      </c>
      <c r="BV37" s="14">
        <v>8</v>
      </c>
      <c r="BW37" s="14">
        <v>87</v>
      </c>
      <c r="BX37" s="14">
        <v>74</v>
      </c>
      <c r="BY37" s="14">
        <v>500</v>
      </c>
      <c r="BZ37" s="14">
        <v>0</v>
      </c>
      <c r="CA37" s="19">
        <v>4</v>
      </c>
    </row>
    <row r="38" spans="1:79" ht="15.6" x14ac:dyDescent="0.3">
      <c r="A38" s="11">
        <v>4</v>
      </c>
      <c r="B38" s="11" t="s">
        <v>345</v>
      </c>
      <c r="C38" s="11" t="s">
        <v>17</v>
      </c>
      <c r="D38" s="11" t="s">
        <v>431</v>
      </c>
      <c r="E38" s="11" t="s">
        <v>397</v>
      </c>
      <c r="F38" s="11" t="s">
        <v>422</v>
      </c>
      <c r="G38" s="14">
        <v>15213873.27</v>
      </c>
      <c r="H38" s="14">
        <v>15213873.27</v>
      </c>
      <c r="I38" s="14">
        <f>+ 15213873.27-646766.29</f>
        <v>14567106.98</v>
      </c>
      <c r="J38" s="14">
        <v>106521.77</v>
      </c>
      <c r="K38" s="14">
        <v>2271784.4900000002</v>
      </c>
      <c r="L38" s="14">
        <v>2559698.33</v>
      </c>
      <c r="M38" s="14">
        <v>0</v>
      </c>
      <c r="N38" s="14">
        <v>10.87</v>
      </c>
      <c r="O38" s="14">
        <v>5621.92</v>
      </c>
      <c r="P38" s="14">
        <v>1428251.89</v>
      </c>
      <c r="Q38" s="14">
        <v>0</v>
      </c>
      <c r="R38" s="14">
        <v>0</v>
      </c>
      <c r="S38" s="14">
        <v>5933049.0499999998</v>
      </c>
      <c r="T38" s="14">
        <v>786568.35</v>
      </c>
      <c r="U38" s="14">
        <v>0</v>
      </c>
      <c r="V38" s="14">
        <v>0</v>
      </c>
      <c r="W38" s="14">
        <v>13911710.32</v>
      </c>
      <c r="X38" s="14">
        <v>13987.75</v>
      </c>
      <c r="Y38" s="14">
        <v>13925698.07</v>
      </c>
      <c r="Z38" s="13">
        <v>0.11467301845550537</v>
      </c>
      <c r="AA38" s="13">
        <v>5.8099999999999999E-2</v>
      </c>
      <c r="AB38" s="14">
        <v>808196.7</v>
      </c>
      <c r="AC38" s="14">
        <v>0</v>
      </c>
      <c r="AD38" s="14">
        <v>0</v>
      </c>
      <c r="AE38" s="14">
        <v>0</v>
      </c>
      <c r="AF38" s="14">
        <v>0</v>
      </c>
      <c r="AG38" s="12">
        <f t="shared" si="0"/>
        <v>0</v>
      </c>
      <c r="AH38" s="14">
        <v>266037.2</v>
      </c>
      <c r="AI38" s="14">
        <v>21812.5</v>
      </c>
      <c r="AJ38" s="14">
        <v>49379.5</v>
      </c>
      <c r="AK38" s="14">
        <v>0</v>
      </c>
      <c r="AL38" s="14">
        <v>84102</v>
      </c>
      <c r="AM38" s="14">
        <v>37430.26</v>
      </c>
      <c r="AN38" s="14">
        <v>53005.66</v>
      </c>
      <c r="AO38" s="14">
        <v>6700</v>
      </c>
      <c r="AP38" s="14">
        <v>1972</v>
      </c>
      <c r="AQ38" s="14">
        <v>0</v>
      </c>
      <c r="AR38" s="14">
        <v>47799.83</v>
      </c>
      <c r="AS38" s="14">
        <v>8193.75</v>
      </c>
      <c r="AT38" s="14">
        <v>3675</v>
      </c>
      <c r="AU38" s="14">
        <v>3499.04</v>
      </c>
      <c r="AV38" s="14">
        <v>3759.21</v>
      </c>
      <c r="AW38" s="14">
        <v>0</v>
      </c>
      <c r="AX38" s="14">
        <v>614091.5</v>
      </c>
      <c r="AY38" s="13">
        <f t="shared" si="1"/>
        <v>0</v>
      </c>
      <c r="AZ38" s="14">
        <v>0</v>
      </c>
      <c r="BA38" s="14">
        <v>193753</v>
      </c>
      <c r="BB38" s="14">
        <v>0</v>
      </c>
      <c r="BC38" s="14">
        <v>153840.63</v>
      </c>
      <c r="BD38" s="14">
        <v>317.76</v>
      </c>
      <c r="BE38" s="14">
        <v>317.76</v>
      </c>
      <c r="BF38" s="14">
        <v>0</v>
      </c>
      <c r="BG38" s="12">
        <f t="shared" si="2"/>
        <v>317.76</v>
      </c>
      <c r="BH38" s="14">
        <v>0</v>
      </c>
      <c r="BI38" s="14">
        <v>1503</v>
      </c>
      <c r="BJ38" s="14">
        <v>1881</v>
      </c>
      <c r="BK38" s="14">
        <v>72</v>
      </c>
      <c r="BL38" s="14">
        <v>0</v>
      </c>
      <c r="BM38" s="14">
        <v>-110</v>
      </c>
      <c r="BN38" s="14">
        <v>-137</v>
      </c>
      <c r="BO38" s="14">
        <v>-728</v>
      </c>
      <c r="BP38" s="14">
        <v>-253</v>
      </c>
      <c r="BQ38" s="14">
        <v>0</v>
      </c>
      <c r="BR38" s="14">
        <v>-13</v>
      </c>
      <c r="BS38" s="14">
        <v>-206</v>
      </c>
      <c r="BT38" s="14">
        <v>0</v>
      </c>
      <c r="BU38" s="14">
        <v>2009</v>
      </c>
      <c r="BV38" s="14">
        <v>21</v>
      </c>
      <c r="BW38" s="14">
        <v>87</v>
      </c>
      <c r="BX38" s="14">
        <v>9</v>
      </c>
      <c r="BY38" s="14">
        <v>36</v>
      </c>
      <c r="BZ38" s="14">
        <v>0</v>
      </c>
      <c r="CA38" s="19">
        <v>6</v>
      </c>
    </row>
    <row r="39" spans="1:79" ht="15.6" x14ac:dyDescent="0.3">
      <c r="A39" s="11">
        <v>4</v>
      </c>
      <c r="B39" s="11" t="s">
        <v>106</v>
      </c>
      <c r="C39" s="11" t="s">
        <v>72</v>
      </c>
      <c r="D39" s="11" t="s">
        <v>432</v>
      </c>
      <c r="E39" s="43"/>
      <c r="F39" s="11" t="s">
        <v>425</v>
      </c>
      <c r="G39" s="12">
        <v>16613891.68</v>
      </c>
      <c r="H39" s="12">
        <v>17962063.489999998</v>
      </c>
      <c r="I39" s="12">
        <f>+ 16613891.68-1009778.9</f>
        <v>15604112.779999999</v>
      </c>
      <c r="J39" s="12">
        <v>0</v>
      </c>
      <c r="K39" s="12">
        <v>3377577.47</v>
      </c>
      <c r="L39" s="12">
        <v>1192740.78</v>
      </c>
      <c r="M39" s="12">
        <v>0</v>
      </c>
      <c r="N39" s="12">
        <v>0</v>
      </c>
      <c r="O39" s="12">
        <v>0</v>
      </c>
      <c r="P39" s="12">
        <v>1410694.22</v>
      </c>
      <c r="Q39" s="12">
        <v>0</v>
      </c>
      <c r="R39" s="12">
        <v>0</v>
      </c>
      <c r="S39" s="12">
        <v>4946331.6399999997</v>
      </c>
      <c r="T39" s="12">
        <v>1726723.92</v>
      </c>
      <c r="U39" s="12">
        <v>37739.199999999997</v>
      </c>
      <c r="V39" s="12">
        <v>0</v>
      </c>
      <c r="W39" s="12">
        <v>14054793.779999999</v>
      </c>
      <c r="X39" s="12">
        <v>50301.440000000002</v>
      </c>
      <c r="Y39" s="12">
        <v>14105095.220000001</v>
      </c>
      <c r="Z39" s="13">
        <f>+ 4027318.03/ 16613891.68</f>
        <v>0.24240666230225474</v>
      </c>
      <c r="AA39" s="13">
        <v>9.9699999999999997E-2</v>
      </c>
      <c r="AB39" s="12">
        <v>1400725.75</v>
      </c>
      <c r="AC39" s="12">
        <v>0</v>
      </c>
      <c r="AD39" s="12">
        <v>0</v>
      </c>
      <c r="AE39" s="12">
        <v>0</v>
      </c>
      <c r="AF39" s="12">
        <v>0</v>
      </c>
      <c r="AG39" s="12">
        <f t="shared" si="0"/>
        <v>0</v>
      </c>
      <c r="AH39" s="12">
        <v>496726.71</v>
      </c>
      <c r="AI39" s="12">
        <v>43158.14</v>
      </c>
      <c r="AJ39" s="12">
        <v>87727.52</v>
      </c>
      <c r="AK39" s="12">
        <v>0</v>
      </c>
      <c r="AL39" s="12">
        <v>164753.85</v>
      </c>
      <c r="AM39" s="12">
        <v>36806.03</v>
      </c>
      <c r="AN39" s="12">
        <v>57928.91</v>
      </c>
      <c r="AO39" s="12">
        <v>7650</v>
      </c>
      <c r="AP39" s="12">
        <v>0</v>
      </c>
      <c r="AQ39" s="12">
        <v>0</v>
      </c>
      <c r="AR39" s="12">
        <v>44445.73</v>
      </c>
      <c r="AS39" s="12">
        <v>5133.57</v>
      </c>
      <c r="AT39" s="12">
        <v>0</v>
      </c>
      <c r="AU39" s="12">
        <v>5077.87</v>
      </c>
      <c r="AV39" s="12">
        <v>49527.58</v>
      </c>
      <c r="AW39" s="12">
        <v>0</v>
      </c>
      <c r="AX39" s="12">
        <v>1091982.75</v>
      </c>
      <c r="AY39" s="13">
        <f t="shared" si="1"/>
        <v>0</v>
      </c>
      <c r="AZ39" s="12">
        <v>1450</v>
      </c>
      <c r="BA39" s="12">
        <v>193752.23</v>
      </c>
      <c r="BB39" s="12">
        <v>0</v>
      </c>
      <c r="BC39" s="12">
        <v>564230.44999999995</v>
      </c>
      <c r="BD39" s="12">
        <v>291234.76</v>
      </c>
      <c r="BE39" s="12">
        <v>0</v>
      </c>
      <c r="BF39" s="12">
        <v>0</v>
      </c>
      <c r="BG39" s="12">
        <f t="shared" si="2"/>
        <v>0</v>
      </c>
      <c r="BH39" s="12">
        <v>0</v>
      </c>
      <c r="BI39" s="14">
        <v>2103</v>
      </c>
      <c r="BJ39" s="14">
        <v>2183</v>
      </c>
      <c r="BK39" s="14">
        <v>19</v>
      </c>
      <c r="BL39" s="14">
        <v>-2</v>
      </c>
      <c r="BM39" s="14">
        <v>-225</v>
      </c>
      <c r="BN39" s="14">
        <v>-145</v>
      </c>
      <c r="BO39" s="14">
        <v>-808</v>
      </c>
      <c r="BP39" s="14">
        <v>-235</v>
      </c>
      <c r="BQ39" s="14">
        <v>2944</v>
      </c>
      <c r="BR39" s="14">
        <v>-1</v>
      </c>
      <c r="BS39" s="14">
        <v>-242</v>
      </c>
      <c r="BT39" s="14">
        <v>0</v>
      </c>
      <c r="BU39" s="14">
        <v>5591</v>
      </c>
      <c r="BV39" s="14">
        <v>11</v>
      </c>
      <c r="BW39" s="14">
        <v>146</v>
      </c>
      <c r="BX39" s="14">
        <v>43</v>
      </c>
      <c r="BY39" s="14">
        <v>79</v>
      </c>
      <c r="BZ39" s="14">
        <v>36</v>
      </c>
      <c r="CA39" s="19">
        <v>43</v>
      </c>
    </row>
    <row r="40" spans="1:79" ht="15.6" x14ac:dyDescent="0.3">
      <c r="A40" s="11">
        <v>4</v>
      </c>
      <c r="B40" s="11" t="s">
        <v>123</v>
      </c>
      <c r="C40" s="11" t="s">
        <v>124</v>
      </c>
      <c r="D40" s="11" t="s">
        <v>433</v>
      </c>
      <c r="E40" s="43"/>
      <c r="F40" s="11" t="s">
        <v>430</v>
      </c>
      <c r="G40" s="12">
        <v>14961678.58</v>
      </c>
      <c r="H40" s="12">
        <v>14961678.58</v>
      </c>
      <c r="I40" s="12">
        <v>14569149.9</v>
      </c>
      <c r="J40" s="12">
        <v>0</v>
      </c>
      <c r="K40" s="12">
        <v>1322357.27</v>
      </c>
      <c r="L40" s="12">
        <v>5860047.5999999996</v>
      </c>
      <c r="M40" s="12">
        <v>0</v>
      </c>
      <c r="N40" s="12">
        <v>0</v>
      </c>
      <c r="O40" s="12">
        <v>0</v>
      </c>
      <c r="P40" s="12">
        <v>657275.68000000005</v>
      </c>
      <c r="Q40" s="12">
        <v>0</v>
      </c>
      <c r="R40" s="12">
        <v>0</v>
      </c>
      <c r="S40" s="12">
        <v>5045900.51</v>
      </c>
      <c r="T40" s="12">
        <v>1166903.51</v>
      </c>
      <c r="U40" s="12">
        <v>0</v>
      </c>
      <c r="V40" s="12">
        <v>154.41</v>
      </c>
      <c r="W40" s="12">
        <v>15327306.83</v>
      </c>
      <c r="X40" s="12">
        <v>4557.41</v>
      </c>
      <c r="Y40" s="12">
        <v>15331864.24</v>
      </c>
      <c r="Z40" s="13">
        <v>0.15447245538234711</v>
      </c>
      <c r="AA40" s="13">
        <v>8.3199999999999996E-2</v>
      </c>
      <c r="AB40" s="12">
        <v>1274822.26</v>
      </c>
      <c r="AC40" s="12">
        <v>0</v>
      </c>
      <c r="AD40" s="12">
        <v>0</v>
      </c>
      <c r="AE40" s="12">
        <v>0</v>
      </c>
      <c r="AF40" s="12">
        <v>216.27</v>
      </c>
      <c r="AG40" s="12">
        <f t="shared" si="0"/>
        <v>216.27</v>
      </c>
      <c r="AH40" s="12">
        <v>513753.15</v>
      </c>
      <c r="AI40" s="12">
        <v>41432.800000000003</v>
      </c>
      <c r="AJ40" s="12">
        <v>126358.15</v>
      </c>
      <c r="AK40" s="12">
        <v>13635.02</v>
      </c>
      <c r="AL40" s="12">
        <v>89645.75</v>
      </c>
      <c r="AM40" s="12">
        <v>1323.4</v>
      </c>
      <c r="AN40" s="12">
        <v>63220.06</v>
      </c>
      <c r="AO40" s="12">
        <v>8200</v>
      </c>
      <c r="AP40" s="12">
        <v>0</v>
      </c>
      <c r="AQ40" s="12">
        <v>0</v>
      </c>
      <c r="AR40" s="12">
        <v>50218.62</v>
      </c>
      <c r="AS40" s="12">
        <v>14845.78</v>
      </c>
      <c r="AT40" s="12">
        <v>0</v>
      </c>
      <c r="AU40" s="12">
        <v>3661.27</v>
      </c>
      <c r="AV40" s="12">
        <v>34705.74</v>
      </c>
      <c r="AW40" s="12">
        <v>0</v>
      </c>
      <c r="AX40" s="12">
        <v>1091566.69</v>
      </c>
      <c r="AY40" s="13">
        <f t="shared" si="1"/>
        <v>0</v>
      </c>
      <c r="AZ40" s="12">
        <v>0</v>
      </c>
      <c r="BA40" s="12">
        <v>193752.97</v>
      </c>
      <c r="BB40" s="12">
        <v>0</v>
      </c>
      <c r="BC40" s="12">
        <v>157485.76000000001</v>
      </c>
      <c r="BD40" s="12">
        <v>0</v>
      </c>
      <c r="BE40" s="12">
        <v>0</v>
      </c>
      <c r="BF40" s="12">
        <v>0</v>
      </c>
      <c r="BG40" s="12">
        <f t="shared" si="2"/>
        <v>0</v>
      </c>
      <c r="BH40" s="12">
        <v>0</v>
      </c>
      <c r="BI40" s="14">
        <v>2894</v>
      </c>
      <c r="BJ40" s="14">
        <v>743</v>
      </c>
      <c r="BK40" s="14">
        <v>0</v>
      </c>
      <c r="BL40" s="14">
        <v>-1</v>
      </c>
      <c r="BM40" s="14">
        <v>-21</v>
      </c>
      <c r="BN40" s="14">
        <v>-75</v>
      </c>
      <c r="BO40" s="14">
        <v>-126</v>
      </c>
      <c r="BP40" s="14">
        <v>-294</v>
      </c>
      <c r="BQ40" s="14">
        <v>0</v>
      </c>
      <c r="BR40" s="14">
        <v>0</v>
      </c>
      <c r="BS40" s="14">
        <v>-732</v>
      </c>
      <c r="BT40" s="14">
        <v>-6</v>
      </c>
      <c r="BU40" s="14">
        <v>2382</v>
      </c>
      <c r="BV40" s="14">
        <v>2</v>
      </c>
      <c r="BW40" s="14">
        <v>135</v>
      </c>
      <c r="BX40" s="14">
        <v>118</v>
      </c>
      <c r="BY40" s="14">
        <v>473</v>
      </c>
      <c r="BZ40" s="14">
        <v>0</v>
      </c>
      <c r="CA40" s="19">
        <v>6</v>
      </c>
    </row>
    <row r="41" spans="1:79" ht="15.6" x14ac:dyDescent="0.3">
      <c r="A41" s="11">
        <v>4</v>
      </c>
      <c r="B41" s="11" t="s">
        <v>346</v>
      </c>
      <c r="C41" s="11" t="s">
        <v>27</v>
      </c>
      <c r="D41" s="11" t="s">
        <v>421</v>
      </c>
      <c r="E41" s="11" t="s">
        <v>397</v>
      </c>
      <c r="F41" s="11" t="s">
        <v>422</v>
      </c>
      <c r="G41" s="14">
        <v>31286953.43</v>
      </c>
      <c r="H41" s="14">
        <v>31286953.43</v>
      </c>
      <c r="I41" s="14">
        <v>30817011.109999999</v>
      </c>
      <c r="J41" s="14">
        <v>186449.46</v>
      </c>
      <c r="K41" s="14">
        <v>2021196.05</v>
      </c>
      <c r="L41" s="14">
        <v>9796480.0099999998</v>
      </c>
      <c r="M41" s="14">
        <v>0</v>
      </c>
      <c r="N41" s="14">
        <v>0</v>
      </c>
      <c r="O41" s="14">
        <v>139410.13</v>
      </c>
      <c r="P41" s="14">
        <v>2134843.4700000002</v>
      </c>
      <c r="Q41" s="14">
        <v>0</v>
      </c>
      <c r="R41" s="14">
        <v>0</v>
      </c>
      <c r="S41" s="14">
        <v>8576528.0800000001</v>
      </c>
      <c r="T41" s="14">
        <v>6114447.7400000002</v>
      </c>
      <c r="U41" s="14">
        <v>0</v>
      </c>
      <c r="V41" s="14">
        <v>0</v>
      </c>
      <c r="W41" s="14">
        <v>30722722.690000001</v>
      </c>
      <c r="X41" s="14">
        <v>23829.88</v>
      </c>
      <c r="Y41" s="14">
        <v>30746552.57</v>
      </c>
      <c r="Z41" s="13">
        <v>4.4984534382820129E-2</v>
      </c>
      <c r="AA41" s="13">
        <v>5.3999999999999999E-2</v>
      </c>
      <c r="AB41" s="14">
        <v>1660482.84</v>
      </c>
      <c r="AC41" s="14">
        <v>0</v>
      </c>
      <c r="AD41" s="14">
        <v>0</v>
      </c>
      <c r="AE41" s="14">
        <v>0</v>
      </c>
      <c r="AF41" s="14">
        <v>466.92</v>
      </c>
      <c r="AG41" s="12">
        <f t="shared" si="0"/>
        <v>466.92</v>
      </c>
      <c r="AH41" s="14">
        <v>611199.94999999995</v>
      </c>
      <c r="AI41" s="14">
        <v>49057.760000000002</v>
      </c>
      <c r="AJ41" s="14">
        <v>197565.05</v>
      </c>
      <c r="AK41" s="14">
        <v>0</v>
      </c>
      <c r="AL41" s="14">
        <v>108922.48</v>
      </c>
      <c r="AM41" s="14">
        <v>19150</v>
      </c>
      <c r="AN41" s="14">
        <v>153119.46</v>
      </c>
      <c r="AO41" s="14">
        <v>9650</v>
      </c>
      <c r="AP41" s="14">
        <v>13784.55</v>
      </c>
      <c r="AQ41" s="14">
        <v>0</v>
      </c>
      <c r="AR41" s="14">
        <v>92148.84</v>
      </c>
      <c r="AS41" s="14">
        <v>5540.89</v>
      </c>
      <c r="AT41" s="14">
        <v>0</v>
      </c>
      <c r="AU41" s="14">
        <v>17484.47</v>
      </c>
      <c r="AV41" s="14">
        <v>13358.35</v>
      </c>
      <c r="AW41" s="14">
        <v>62663.42</v>
      </c>
      <c r="AX41" s="14">
        <v>1465432.39</v>
      </c>
      <c r="AY41" s="13">
        <f t="shared" si="1"/>
        <v>4.2761044745298689E-2</v>
      </c>
      <c r="AZ41" s="14">
        <v>150</v>
      </c>
      <c r="BA41" s="14">
        <v>193752.99</v>
      </c>
      <c r="BB41" s="14">
        <v>0</v>
      </c>
      <c r="BC41" s="14">
        <v>287098.7</v>
      </c>
      <c r="BD41" s="14">
        <v>0</v>
      </c>
      <c r="BE41" s="14">
        <v>0</v>
      </c>
      <c r="BF41" s="14">
        <v>0</v>
      </c>
      <c r="BG41" s="12">
        <f t="shared" si="2"/>
        <v>0</v>
      </c>
      <c r="BH41" s="14">
        <v>0</v>
      </c>
      <c r="BI41" s="14">
        <v>6069</v>
      </c>
      <c r="BJ41" s="14">
        <v>2294</v>
      </c>
      <c r="BK41" s="14">
        <v>0</v>
      </c>
      <c r="BL41" s="14">
        <v>0</v>
      </c>
      <c r="BM41" s="14">
        <v>-13</v>
      </c>
      <c r="BN41" s="14">
        <v>-135</v>
      </c>
      <c r="BO41" s="14">
        <v>-102</v>
      </c>
      <c r="BP41" s="14">
        <v>-475</v>
      </c>
      <c r="BQ41" s="14">
        <v>31</v>
      </c>
      <c r="BR41" s="14">
        <v>4</v>
      </c>
      <c r="BS41" s="14">
        <v>-1051</v>
      </c>
      <c r="BT41" s="14">
        <v>0</v>
      </c>
      <c r="BU41" s="14">
        <v>6622</v>
      </c>
      <c r="BV41" s="14">
        <v>55</v>
      </c>
      <c r="BW41" s="14">
        <v>263</v>
      </c>
      <c r="BX41" s="14">
        <v>178</v>
      </c>
      <c r="BY41" s="14">
        <v>817</v>
      </c>
      <c r="BZ41" s="14">
        <v>1</v>
      </c>
      <c r="CA41" s="19">
        <v>1</v>
      </c>
    </row>
    <row r="42" spans="1:79" ht="15.6" x14ac:dyDescent="0.3">
      <c r="A42" s="11">
        <v>4</v>
      </c>
      <c r="B42" s="11" t="s">
        <v>171</v>
      </c>
      <c r="C42" s="11" t="s">
        <v>172</v>
      </c>
      <c r="D42" s="11" t="s">
        <v>434</v>
      </c>
      <c r="E42" s="11" t="s">
        <v>435</v>
      </c>
      <c r="F42" s="11" t="s">
        <v>436</v>
      </c>
      <c r="G42" s="12">
        <v>14792355.49</v>
      </c>
      <c r="H42" s="12">
        <v>14792355.49</v>
      </c>
      <c r="I42" s="12">
        <v>14109096.680000002</v>
      </c>
      <c r="J42" s="12">
        <v>3280760.4</v>
      </c>
      <c r="K42" s="12">
        <v>450796.13</v>
      </c>
      <c r="L42" s="12">
        <v>3362473.33</v>
      </c>
      <c r="M42" s="12">
        <v>24864.35</v>
      </c>
      <c r="N42" s="12">
        <v>0</v>
      </c>
      <c r="O42" s="12">
        <v>17695.91</v>
      </c>
      <c r="P42" s="12">
        <v>993730.04</v>
      </c>
      <c r="Q42" s="12">
        <v>0</v>
      </c>
      <c r="R42" s="12">
        <v>0</v>
      </c>
      <c r="S42" s="12">
        <v>4113288.32</v>
      </c>
      <c r="T42" s="12">
        <v>815472.47</v>
      </c>
      <c r="U42" s="12">
        <v>0</v>
      </c>
      <c r="V42" s="12">
        <v>0</v>
      </c>
      <c r="W42" s="12">
        <v>14015371</v>
      </c>
      <c r="X42" s="12">
        <v>27677.77</v>
      </c>
      <c r="Y42" s="12">
        <v>14043048.77</v>
      </c>
      <c r="Z42" s="13">
        <v>0.1852061003446579</v>
      </c>
      <c r="AA42" s="13">
        <v>7.0000000000000007E-2</v>
      </c>
      <c r="AB42" s="12">
        <v>981154.4</v>
      </c>
      <c r="AC42" s="12">
        <v>0</v>
      </c>
      <c r="AD42" s="12">
        <v>0</v>
      </c>
      <c r="AE42" s="12">
        <v>0</v>
      </c>
      <c r="AF42" s="12">
        <v>0</v>
      </c>
      <c r="AG42" s="12">
        <f t="shared" si="0"/>
        <v>0</v>
      </c>
      <c r="AH42" s="12">
        <v>323711.03999999998</v>
      </c>
      <c r="AI42" s="12">
        <v>33294.639999999999</v>
      </c>
      <c r="AJ42" s="12">
        <v>98143.85</v>
      </c>
      <c r="AK42" s="12">
        <v>0</v>
      </c>
      <c r="AL42" s="12">
        <v>47850</v>
      </c>
      <c r="AM42" s="12">
        <v>12156.63</v>
      </c>
      <c r="AN42" s="12">
        <v>49145.94</v>
      </c>
      <c r="AO42" s="12">
        <v>7500</v>
      </c>
      <c r="AP42" s="12">
        <v>5625.09</v>
      </c>
      <c r="AQ42" s="12">
        <v>0</v>
      </c>
      <c r="AR42" s="12">
        <v>46867.51</v>
      </c>
      <c r="AS42" s="12">
        <v>14178.33</v>
      </c>
      <c r="AT42" s="12">
        <v>0</v>
      </c>
      <c r="AU42" s="12">
        <v>24984.73</v>
      </c>
      <c r="AV42" s="12">
        <v>13393.33</v>
      </c>
      <c r="AW42" s="12">
        <v>0</v>
      </c>
      <c r="AX42" s="12">
        <v>771152.92</v>
      </c>
      <c r="AY42" s="13">
        <f t="shared" si="1"/>
        <v>0</v>
      </c>
      <c r="AZ42" s="12">
        <v>0</v>
      </c>
      <c r="BA42" s="12">
        <v>193752.95999999999</v>
      </c>
      <c r="BB42" s="12">
        <v>0</v>
      </c>
      <c r="BC42" s="12">
        <v>176397.31</v>
      </c>
      <c r="BD42" s="12">
        <v>0</v>
      </c>
      <c r="BE42" s="12">
        <v>0</v>
      </c>
      <c r="BF42" s="12">
        <v>0</v>
      </c>
      <c r="BG42" s="12">
        <f t="shared" si="2"/>
        <v>0</v>
      </c>
      <c r="BH42" s="12">
        <v>0</v>
      </c>
      <c r="BI42" s="14">
        <v>2003</v>
      </c>
      <c r="BJ42" s="14">
        <v>662</v>
      </c>
      <c r="BK42" s="14">
        <v>10</v>
      </c>
      <c r="BL42" s="14">
        <v>0</v>
      </c>
      <c r="BM42" s="14">
        <v>-70</v>
      </c>
      <c r="BN42" s="14">
        <v>-52</v>
      </c>
      <c r="BO42" s="14">
        <v>-87</v>
      </c>
      <c r="BP42" s="14">
        <v>-52</v>
      </c>
      <c r="BQ42" s="14">
        <v>0</v>
      </c>
      <c r="BR42" s="14">
        <v>-5</v>
      </c>
      <c r="BS42" s="14">
        <v>-260</v>
      </c>
      <c r="BT42" s="14">
        <v>-14</v>
      </c>
      <c r="BU42" s="14">
        <v>2135</v>
      </c>
      <c r="BV42" s="14">
        <v>88</v>
      </c>
      <c r="BW42" s="14">
        <v>63</v>
      </c>
      <c r="BX42" s="14">
        <v>31</v>
      </c>
      <c r="BY42" s="14">
        <v>169</v>
      </c>
      <c r="BZ42" s="14">
        <v>19</v>
      </c>
      <c r="CA42" s="19">
        <v>5</v>
      </c>
    </row>
    <row r="43" spans="1:79" ht="15.6" x14ac:dyDescent="0.3">
      <c r="A43" s="11">
        <v>4</v>
      </c>
      <c r="B43" s="11" t="s">
        <v>347</v>
      </c>
      <c r="C43" s="11" t="s">
        <v>348</v>
      </c>
      <c r="D43" s="11" t="s">
        <v>437</v>
      </c>
      <c r="E43" s="43"/>
      <c r="F43" s="11" t="s">
        <v>438</v>
      </c>
      <c r="G43" s="14">
        <v>3861889.58</v>
      </c>
      <c r="H43" s="14">
        <v>3862184.28</v>
      </c>
      <c r="I43" s="14">
        <v>3706004.84</v>
      </c>
      <c r="J43" s="14">
        <v>30245.64</v>
      </c>
      <c r="K43" s="14">
        <v>956446.76</v>
      </c>
      <c r="L43" s="14">
        <v>374117.74</v>
      </c>
      <c r="M43" s="14">
        <v>0</v>
      </c>
      <c r="N43" s="14">
        <v>0</v>
      </c>
      <c r="O43" s="14">
        <v>0</v>
      </c>
      <c r="P43" s="14">
        <v>382018.32</v>
      </c>
      <c r="Q43" s="14">
        <v>0</v>
      </c>
      <c r="R43" s="14">
        <v>0</v>
      </c>
      <c r="S43" s="14">
        <v>1387740.18</v>
      </c>
      <c r="T43" s="14">
        <v>254557.74</v>
      </c>
      <c r="U43" s="14">
        <v>0</v>
      </c>
      <c r="V43" s="14">
        <v>0</v>
      </c>
      <c r="W43" s="14">
        <v>3764248.64</v>
      </c>
      <c r="X43" s="14">
        <v>294.7</v>
      </c>
      <c r="Y43" s="14">
        <v>3764543.34</v>
      </c>
      <c r="Z43" s="13">
        <v>3.3841732889413834E-2</v>
      </c>
      <c r="AA43" s="13">
        <v>0.1</v>
      </c>
      <c r="AB43" s="14">
        <v>376427.14</v>
      </c>
      <c r="AC43" s="14">
        <v>0</v>
      </c>
      <c r="AD43" s="14">
        <v>0</v>
      </c>
      <c r="AE43" s="14">
        <v>294.7</v>
      </c>
      <c r="AF43" s="14">
        <v>16.66</v>
      </c>
      <c r="AG43" s="12">
        <f t="shared" si="0"/>
        <v>311.36</v>
      </c>
      <c r="AH43" s="14">
        <v>61943.72</v>
      </c>
      <c r="AI43" s="14">
        <v>5178.72</v>
      </c>
      <c r="AJ43" s="14">
        <v>14532</v>
      </c>
      <c r="AK43" s="14">
        <v>0</v>
      </c>
      <c r="AL43" s="14">
        <v>66466.98</v>
      </c>
      <c r="AM43" s="14">
        <v>18577.75</v>
      </c>
      <c r="AN43" s="14">
        <v>22013.54</v>
      </c>
      <c r="AO43" s="14">
        <v>5850</v>
      </c>
      <c r="AP43" s="14">
        <v>0</v>
      </c>
      <c r="AQ43" s="14">
        <v>0</v>
      </c>
      <c r="AR43" s="14">
        <f>+ 3211.18+4955.13+7308.62</f>
        <v>15474.93</v>
      </c>
      <c r="AS43" s="14">
        <v>1610.93</v>
      </c>
      <c r="AT43" s="14">
        <v>0</v>
      </c>
      <c r="AU43" s="14">
        <v>0</v>
      </c>
      <c r="AV43" s="14">
        <v>0</v>
      </c>
      <c r="AW43" s="14">
        <v>0</v>
      </c>
      <c r="AX43" s="14">
        <v>232385.76</v>
      </c>
      <c r="AY43" s="13">
        <f t="shared" si="1"/>
        <v>0</v>
      </c>
      <c r="AZ43" s="14">
        <v>0</v>
      </c>
      <c r="BA43" s="14">
        <v>136265</v>
      </c>
      <c r="BB43" s="14">
        <v>0</v>
      </c>
      <c r="BC43" s="14">
        <v>27961.85</v>
      </c>
      <c r="BD43" s="14">
        <v>0</v>
      </c>
      <c r="BE43" s="14">
        <v>0</v>
      </c>
      <c r="BF43" s="14">
        <v>0</v>
      </c>
      <c r="BG43" s="12">
        <f t="shared" si="2"/>
        <v>0</v>
      </c>
      <c r="BH43" s="14">
        <v>0</v>
      </c>
      <c r="BI43" s="14">
        <v>418</v>
      </c>
      <c r="BJ43" s="14">
        <v>371</v>
      </c>
      <c r="BK43" s="14">
        <v>10</v>
      </c>
      <c r="BL43" s="14">
        <v>0</v>
      </c>
      <c r="BM43" s="14">
        <v>-26</v>
      </c>
      <c r="BN43" s="14">
        <v>-23</v>
      </c>
      <c r="BO43" s="14">
        <v>-147</v>
      </c>
      <c r="BP43" s="14">
        <v>-56</v>
      </c>
      <c r="BQ43" s="14">
        <v>0</v>
      </c>
      <c r="BR43" s="14">
        <v>0</v>
      </c>
      <c r="BS43" s="14">
        <v>-72</v>
      </c>
      <c r="BT43" s="14">
        <v>0</v>
      </c>
      <c r="BU43" s="14">
        <v>475</v>
      </c>
      <c r="BV43" s="14">
        <v>3</v>
      </c>
      <c r="BW43" s="14">
        <v>51</v>
      </c>
      <c r="BX43" s="14">
        <v>7</v>
      </c>
      <c r="BY43" s="14">
        <v>12</v>
      </c>
      <c r="BZ43" s="14">
        <v>0</v>
      </c>
      <c r="CA43" s="19">
        <v>5</v>
      </c>
    </row>
    <row r="44" spans="1:79" ht="15.6" x14ac:dyDescent="0.3">
      <c r="A44" s="11">
        <v>4</v>
      </c>
      <c r="B44" s="11" t="s">
        <v>217</v>
      </c>
      <c r="C44" s="11" t="s">
        <v>218</v>
      </c>
      <c r="D44" s="11" t="s">
        <v>428</v>
      </c>
      <c r="E44" s="11" t="s">
        <v>397</v>
      </c>
      <c r="F44" s="11" t="s">
        <v>422</v>
      </c>
      <c r="G44" s="12">
        <v>17427089.010000002</v>
      </c>
      <c r="H44" s="12">
        <v>17459896.48</v>
      </c>
      <c r="I44" s="12">
        <f>+ 17427089.01-444816.85</f>
        <v>16982272.16</v>
      </c>
      <c r="J44" s="12">
        <v>0</v>
      </c>
      <c r="K44" s="12">
        <v>1544641.04</v>
      </c>
      <c r="L44" s="12">
        <v>6494568.4100000001</v>
      </c>
      <c r="M44" s="12">
        <v>0</v>
      </c>
      <c r="N44" s="12">
        <v>0</v>
      </c>
      <c r="O44" s="12">
        <v>0</v>
      </c>
      <c r="P44" s="12">
        <v>653424.43999999994</v>
      </c>
      <c r="Q44" s="12">
        <v>0</v>
      </c>
      <c r="R44" s="12">
        <v>0</v>
      </c>
      <c r="S44" s="12">
        <v>4049334.08</v>
      </c>
      <c r="T44" s="12">
        <v>2341756.88</v>
      </c>
      <c r="U44" s="12">
        <v>0</v>
      </c>
      <c r="V44" s="12">
        <v>0</v>
      </c>
      <c r="W44" s="12">
        <v>16500994.640000001</v>
      </c>
      <c r="X44" s="12">
        <v>103619.19</v>
      </c>
      <c r="Y44" s="12">
        <v>16604613.83</v>
      </c>
      <c r="Z44" s="13">
        <v>6.0716837644577026E-2</v>
      </c>
      <c r="AA44" s="13">
        <v>8.5900000000000004E-2</v>
      </c>
      <c r="AB44" s="12">
        <v>1417269.79</v>
      </c>
      <c r="AC44" s="12">
        <v>0</v>
      </c>
      <c r="AD44" s="12">
        <v>0</v>
      </c>
      <c r="AE44" s="12">
        <v>18103.13</v>
      </c>
      <c r="AF44" s="12">
        <v>149.61000000000001</v>
      </c>
      <c r="AG44" s="12">
        <f t="shared" si="0"/>
        <v>18252.740000000002</v>
      </c>
      <c r="AH44" s="12">
        <v>571637.47</v>
      </c>
      <c r="AI44" s="12">
        <v>43595.06</v>
      </c>
      <c r="AJ44" s="12">
        <v>161294.9</v>
      </c>
      <c r="AK44" s="12">
        <v>0</v>
      </c>
      <c r="AL44" s="12">
        <v>107984.63</v>
      </c>
      <c r="AM44" s="12">
        <v>3877.81</v>
      </c>
      <c r="AN44" s="12">
        <v>50960.89</v>
      </c>
      <c r="AO44" s="12">
        <v>8350</v>
      </c>
      <c r="AP44" s="12">
        <v>78000</v>
      </c>
      <c r="AQ44" s="12">
        <v>21291.07</v>
      </c>
      <c r="AR44" s="12">
        <v>59182.01</v>
      </c>
      <c r="AS44" s="12">
        <v>15930.89</v>
      </c>
      <c r="AT44" s="12">
        <v>0</v>
      </c>
      <c r="AU44" s="12">
        <v>33475.14</v>
      </c>
      <c r="AV44" s="12">
        <v>18790.900000000001</v>
      </c>
      <c r="AW44" s="12">
        <v>0</v>
      </c>
      <c r="AX44" s="12">
        <v>1222881.2</v>
      </c>
      <c r="AY44" s="13">
        <f t="shared" si="1"/>
        <v>0</v>
      </c>
      <c r="AZ44" s="12">
        <v>0</v>
      </c>
      <c r="BA44" s="12">
        <v>193753</v>
      </c>
      <c r="BB44" s="12">
        <v>0</v>
      </c>
      <c r="BC44" s="12">
        <v>241617.44</v>
      </c>
      <c r="BD44" s="12">
        <v>0</v>
      </c>
      <c r="BE44" s="12">
        <v>0</v>
      </c>
      <c r="BF44" s="12">
        <v>0</v>
      </c>
      <c r="BG44" s="12">
        <f t="shared" si="2"/>
        <v>0</v>
      </c>
      <c r="BH44" s="12">
        <v>0</v>
      </c>
      <c r="BI44" s="14">
        <v>2603</v>
      </c>
      <c r="BJ44" s="14">
        <v>1355</v>
      </c>
      <c r="BK44" s="14">
        <v>35</v>
      </c>
      <c r="BL44" s="14">
        <v>-21</v>
      </c>
      <c r="BM44" s="14">
        <v>-38</v>
      </c>
      <c r="BN44" s="14">
        <v>-134</v>
      </c>
      <c r="BO44" s="14">
        <v>-229</v>
      </c>
      <c r="BP44" s="14">
        <v>-256</v>
      </c>
      <c r="BQ44" s="14">
        <v>2</v>
      </c>
      <c r="BR44" s="14">
        <v>15</v>
      </c>
      <c r="BS44" s="14">
        <v>-303</v>
      </c>
      <c r="BT44" s="14">
        <v>-5</v>
      </c>
      <c r="BU44" s="14">
        <v>3024</v>
      </c>
      <c r="BV44" s="14">
        <v>0</v>
      </c>
      <c r="BW44" s="14">
        <v>106</v>
      </c>
      <c r="BX44" s="14">
        <v>33</v>
      </c>
      <c r="BY44" s="14">
        <v>175</v>
      </c>
      <c r="BZ44" s="14">
        <v>4</v>
      </c>
      <c r="CA44" s="19">
        <v>3</v>
      </c>
    </row>
    <row r="45" spans="1:79" ht="15.6" x14ac:dyDescent="0.3">
      <c r="A45" s="11">
        <v>4</v>
      </c>
      <c r="B45" s="11" t="s">
        <v>219</v>
      </c>
      <c r="C45" s="11" t="s">
        <v>48</v>
      </c>
      <c r="D45" s="11" t="s">
        <v>429</v>
      </c>
      <c r="E45" s="43"/>
      <c r="F45" s="11" t="s">
        <v>430</v>
      </c>
      <c r="G45" s="12">
        <v>24070522.039999999</v>
      </c>
      <c r="H45" s="12">
        <v>24070522.039999999</v>
      </c>
      <c r="I45" s="12">
        <v>23524211.550000001</v>
      </c>
      <c r="J45" s="12">
        <v>0</v>
      </c>
      <c r="K45" s="12">
        <v>2213173.81</v>
      </c>
      <c r="L45" s="12">
        <v>10505663.050000001</v>
      </c>
      <c r="M45" s="12">
        <v>0</v>
      </c>
      <c r="N45" s="12">
        <v>0</v>
      </c>
      <c r="O45" s="12">
        <v>0</v>
      </c>
      <c r="P45" s="12">
        <v>1265723.8700000001</v>
      </c>
      <c r="Q45" s="12">
        <v>0</v>
      </c>
      <c r="R45" s="12">
        <v>0</v>
      </c>
      <c r="S45" s="12">
        <v>5323960.21</v>
      </c>
      <c r="T45" s="12">
        <v>2779843.74</v>
      </c>
      <c r="U45" s="12">
        <v>0</v>
      </c>
      <c r="V45" s="12">
        <v>0</v>
      </c>
      <c r="W45" s="12">
        <v>23962549.32</v>
      </c>
      <c r="X45" s="12">
        <v>0</v>
      </c>
      <c r="Y45" s="12">
        <v>23962549.32</v>
      </c>
      <c r="Z45" s="13">
        <v>0.13199120759963989</v>
      </c>
      <c r="AA45" s="13">
        <v>7.8E-2</v>
      </c>
      <c r="AB45" s="12">
        <v>1867962.64</v>
      </c>
      <c r="AC45" s="12">
        <v>0</v>
      </c>
      <c r="AD45" s="12">
        <v>0</v>
      </c>
      <c r="AE45" s="12">
        <v>0</v>
      </c>
      <c r="AF45" s="12">
        <v>0.08</v>
      </c>
      <c r="AG45" s="12">
        <f t="shared" si="0"/>
        <v>0.08</v>
      </c>
      <c r="AH45" s="12">
        <v>843678.56</v>
      </c>
      <c r="AI45" s="12">
        <v>67517.460000000006</v>
      </c>
      <c r="AJ45" s="12">
        <v>215507.63</v>
      </c>
      <c r="AK45" s="12">
        <v>0</v>
      </c>
      <c r="AL45" s="12">
        <v>177711.85</v>
      </c>
      <c r="AM45" s="12">
        <v>0</v>
      </c>
      <c r="AN45" s="12">
        <v>46468.39</v>
      </c>
      <c r="AO45" s="12">
        <v>8900</v>
      </c>
      <c r="AP45" s="12">
        <v>3000</v>
      </c>
      <c r="AQ45" s="12">
        <v>2000</v>
      </c>
      <c r="AR45" s="12">
        <v>92581.25</v>
      </c>
      <c r="AS45" s="12">
        <v>13445.69</v>
      </c>
      <c r="AT45" s="12">
        <v>0</v>
      </c>
      <c r="AU45" s="12">
        <v>3858.49</v>
      </c>
      <c r="AV45" s="12">
        <v>13598</v>
      </c>
      <c r="AW45" s="12">
        <v>0</v>
      </c>
      <c r="AX45" s="12">
        <v>1624983.18</v>
      </c>
      <c r="AY45" s="13">
        <f t="shared" si="1"/>
        <v>0</v>
      </c>
      <c r="AZ45" s="12">
        <v>0</v>
      </c>
      <c r="BA45" s="12">
        <v>193753</v>
      </c>
      <c r="BB45" s="12">
        <v>0</v>
      </c>
      <c r="BC45" s="12">
        <v>210726.26</v>
      </c>
      <c r="BD45" s="12">
        <v>0</v>
      </c>
      <c r="BE45" s="12">
        <v>0</v>
      </c>
      <c r="BF45" s="12">
        <v>0</v>
      </c>
      <c r="BG45" s="12">
        <f t="shared" si="2"/>
        <v>0</v>
      </c>
      <c r="BH45" s="12">
        <v>0</v>
      </c>
      <c r="BI45" s="14">
        <v>4392</v>
      </c>
      <c r="BJ45" s="14">
        <v>1374</v>
      </c>
      <c r="BK45" s="14">
        <v>7</v>
      </c>
      <c r="BL45" s="14">
        <v>-9</v>
      </c>
      <c r="BM45" s="14">
        <v>-32</v>
      </c>
      <c r="BN45" s="14">
        <v>-83</v>
      </c>
      <c r="BO45" s="14">
        <v>-130</v>
      </c>
      <c r="BP45" s="14">
        <v>-432</v>
      </c>
      <c r="BQ45" s="14">
        <v>0</v>
      </c>
      <c r="BR45" s="14">
        <v>3</v>
      </c>
      <c r="BS45" s="14">
        <v>-797</v>
      </c>
      <c r="BT45" s="14">
        <v>-6</v>
      </c>
      <c r="BU45" s="14">
        <v>4287</v>
      </c>
      <c r="BV45" s="14">
        <v>12</v>
      </c>
      <c r="BW45" s="14">
        <v>144</v>
      </c>
      <c r="BX45" s="14">
        <v>119</v>
      </c>
      <c r="BY45" s="14">
        <v>521</v>
      </c>
      <c r="BZ45" s="14">
        <v>0</v>
      </c>
      <c r="CA45" s="19">
        <v>6</v>
      </c>
    </row>
    <row r="46" spans="1:79" ht="15.6" x14ac:dyDescent="0.3">
      <c r="A46" s="11">
        <v>4</v>
      </c>
      <c r="B46" s="23" t="s">
        <v>367</v>
      </c>
      <c r="C46" s="11"/>
      <c r="D46" s="23" t="s">
        <v>427</v>
      </c>
      <c r="E46" s="43"/>
      <c r="F46" s="11" t="s">
        <v>425</v>
      </c>
      <c r="G46" s="12">
        <v>14134601.039999999</v>
      </c>
      <c r="H46" s="12">
        <v>14134601.039999999</v>
      </c>
      <c r="I46" s="12">
        <f xml:space="preserve"> 14134601.04-964920.02</f>
        <v>13169681.02</v>
      </c>
      <c r="J46" s="12">
        <v>0</v>
      </c>
      <c r="K46" s="12">
        <v>2371756</v>
      </c>
      <c r="L46" s="12">
        <v>969657</v>
      </c>
      <c r="M46" s="12">
        <v>0</v>
      </c>
      <c r="N46" s="12">
        <v>0</v>
      </c>
      <c r="O46" s="12">
        <v>0</v>
      </c>
      <c r="P46" s="12">
        <v>906612</v>
      </c>
      <c r="Q46" s="12">
        <v>0</v>
      </c>
      <c r="R46" s="12">
        <v>0</v>
      </c>
      <c r="S46" s="12">
        <v>5840403</v>
      </c>
      <c r="T46" s="12">
        <v>1900531</v>
      </c>
      <c r="U46" s="12">
        <v>19850</v>
      </c>
      <c r="V46" s="12">
        <v>0</v>
      </c>
      <c r="W46" s="12">
        <v>13321073</v>
      </c>
      <c r="X46" s="12">
        <v>130216</v>
      </c>
      <c r="Y46" s="12">
        <v>13451289</v>
      </c>
      <c r="Z46" s="13">
        <f xml:space="preserve"> 1346721.81/14134601.04</f>
        <v>9.527837440822455E-2</v>
      </c>
      <c r="AA46" s="13">
        <f>1331315/13321073</f>
        <v>9.9940522809236168E-2</v>
      </c>
      <c r="AB46" s="12">
        <v>1331315</v>
      </c>
      <c r="AC46" s="12">
        <v>0</v>
      </c>
      <c r="AD46" s="12">
        <v>0</v>
      </c>
      <c r="AE46" s="12">
        <v>0</v>
      </c>
      <c r="AF46" s="12">
        <v>0</v>
      </c>
      <c r="AG46" s="12">
        <f t="shared" si="0"/>
        <v>0</v>
      </c>
      <c r="AH46" s="12">
        <v>465046</v>
      </c>
      <c r="AI46" s="12">
        <v>45384</v>
      </c>
      <c r="AJ46" s="12">
        <v>131263</v>
      </c>
      <c r="AK46" s="12">
        <v>0</v>
      </c>
      <c r="AL46" s="12">
        <v>104444</v>
      </c>
      <c r="AM46" s="12">
        <v>37402</v>
      </c>
      <c r="AN46" s="12">
        <v>89318</v>
      </c>
      <c r="AO46" s="12">
        <v>8700</v>
      </c>
      <c r="AP46" s="12">
        <v>7660</v>
      </c>
      <c r="AQ46" s="12">
        <v>0</v>
      </c>
      <c r="AR46" s="12">
        <f>11905+15443+23304</f>
        <v>50652</v>
      </c>
      <c r="AS46" s="12">
        <v>4479</v>
      </c>
      <c r="AT46" s="12">
        <v>0</v>
      </c>
      <c r="AU46" s="12">
        <v>17130</v>
      </c>
      <c r="AV46" s="12">
        <v>1271</v>
      </c>
      <c r="AW46" s="12">
        <v>0</v>
      </c>
      <c r="AX46" s="12">
        <v>1044883</v>
      </c>
      <c r="AY46" s="13">
        <f t="shared" si="1"/>
        <v>0</v>
      </c>
      <c r="AZ46" s="12">
        <v>0</v>
      </c>
      <c r="BA46" s="12">
        <v>177211</v>
      </c>
      <c r="BB46" s="12">
        <v>0</v>
      </c>
      <c r="BC46" s="12">
        <v>284051</v>
      </c>
      <c r="BD46" s="12">
        <v>0</v>
      </c>
      <c r="BE46" s="12">
        <v>0</v>
      </c>
      <c r="BF46" s="12">
        <v>0</v>
      </c>
      <c r="BG46" s="12">
        <f t="shared" si="2"/>
        <v>0</v>
      </c>
      <c r="BH46" s="12">
        <v>0</v>
      </c>
      <c r="BI46" s="14">
        <v>2897</v>
      </c>
      <c r="BJ46" s="14">
        <v>1637</v>
      </c>
      <c r="BK46" s="14">
        <v>2</v>
      </c>
      <c r="BL46" s="14">
        <v>0</v>
      </c>
      <c r="BM46" s="14">
        <v>-171</v>
      </c>
      <c r="BN46" s="14">
        <v>-96</v>
      </c>
      <c r="BO46" s="14">
        <v>-599</v>
      </c>
      <c r="BP46" s="14">
        <v>-250</v>
      </c>
      <c r="BQ46" s="14">
        <v>0</v>
      </c>
      <c r="BR46" s="14">
        <v>-3</v>
      </c>
      <c r="BS46" s="14">
        <v>-473</v>
      </c>
      <c r="BT46" s="14">
        <v>0</v>
      </c>
      <c r="BU46" s="14">
        <v>2944</v>
      </c>
      <c r="BV46" s="14">
        <v>2</v>
      </c>
      <c r="BW46" s="14">
        <v>176</v>
      </c>
      <c r="BX46" s="14">
        <v>57</v>
      </c>
      <c r="BY46" s="14">
        <v>158</v>
      </c>
      <c r="BZ46" s="14">
        <v>5</v>
      </c>
      <c r="CA46" s="19">
        <v>12</v>
      </c>
    </row>
    <row r="47" spans="1:79" ht="15.6" x14ac:dyDescent="0.3">
      <c r="A47" s="11">
        <v>4</v>
      </c>
      <c r="B47" s="11" t="s">
        <v>245</v>
      </c>
      <c r="C47" s="11" t="s">
        <v>246</v>
      </c>
      <c r="D47" s="11" t="s">
        <v>439</v>
      </c>
      <c r="E47" s="11" t="s">
        <v>400</v>
      </c>
      <c r="F47" s="11" t="s">
        <v>422</v>
      </c>
      <c r="G47" s="12">
        <v>6046931.8600000003</v>
      </c>
      <c r="H47" s="12">
        <v>6050808.9900000002</v>
      </c>
      <c r="I47" s="12">
        <v>5896265.9199999999</v>
      </c>
      <c r="J47" s="12">
        <v>663628.28</v>
      </c>
      <c r="K47" s="12">
        <v>131141.49</v>
      </c>
      <c r="L47" s="12">
        <v>2237230.2400000002</v>
      </c>
      <c r="M47" s="12">
        <v>0</v>
      </c>
      <c r="N47" s="12">
        <v>0</v>
      </c>
      <c r="O47" s="12">
        <v>0</v>
      </c>
      <c r="P47" s="12">
        <v>151905.06</v>
      </c>
      <c r="Q47" s="12">
        <v>0</v>
      </c>
      <c r="R47" s="12">
        <v>0</v>
      </c>
      <c r="S47" s="12">
        <v>2110201.2799999998</v>
      </c>
      <c r="T47" s="12">
        <v>243007.14</v>
      </c>
      <c r="U47" s="12">
        <v>0</v>
      </c>
      <c r="V47" s="12">
        <v>0</v>
      </c>
      <c r="W47" s="12">
        <v>5903460.5</v>
      </c>
      <c r="X47" s="12">
        <v>3877.13</v>
      </c>
      <c r="Y47" s="12">
        <v>5907337.6299999999</v>
      </c>
      <c r="Z47" s="13">
        <v>0.15832580626010895</v>
      </c>
      <c r="AA47" s="13">
        <v>6.1899999999999997E-2</v>
      </c>
      <c r="AB47" s="12">
        <v>365452.01</v>
      </c>
      <c r="AC47" s="12">
        <v>0</v>
      </c>
      <c r="AD47" s="12">
        <v>0</v>
      </c>
      <c r="AE47" s="12">
        <v>3877.13</v>
      </c>
      <c r="AF47" s="12">
        <v>51.71</v>
      </c>
      <c r="AG47" s="12">
        <f t="shared" si="0"/>
        <v>3928.84</v>
      </c>
      <c r="AH47" s="12">
        <v>79331.67</v>
      </c>
      <c r="AI47" s="12">
        <v>6277.11</v>
      </c>
      <c r="AJ47" s="12">
        <v>14298.04</v>
      </c>
      <c r="AK47" s="12">
        <v>0</v>
      </c>
      <c r="AL47" s="12">
        <v>14089.47</v>
      </c>
      <c r="AM47" s="12">
        <v>0</v>
      </c>
      <c r="AN47" s="12">
        <v>9625</v>
      </c>
      <c r="AO47" s="12">
        <v>5850</v>
      </c>
      <c r="AP47" s="12">
        <v>0</v>
      </c>
      <c r="AQ47" s="12">
        <v>0</v>
      </c>
      <c r="AR47" s="12">
        <v>22863.84</v>
      </c>
      <c r="AS47" s="12">
        <v>4508.47</v>
      </c>
      <c r="AT47" s="12">
        <v>0</v>
      </c>
      <c r="AU47" s="12">
        <v>0</v>
      </c>
      <c r="AV47" s="12">
        <v>1440.56</v>
      </c>
      <c r="AW47" s="12">
        <v>0</v>
      </c>
      <c r="AX47" s="12">
        <v>173235.06</v>
      </c>
      <c r="AY47" s="13">
        <f t="shared" si="1"/>
        <v>0</v>
      </c>
      <c r="AZ47" s="12">
        <v>0</v>
      </c>
      <c r="BA47" s="12">
        <v>193753</v>
      </c>
      <c r="BB47" s="12">
        <v>0</v>
      </c>
      <c r="BC47" s="12">
        <v>43009.38</v>
      </c>
      <c r="BD47" s="12">
        <v>0</v>
      </c>
      <c r="BE47" s="12">
        <v>0</v>
      </c>
      <c r="BF47" s="12">
        <v>0</v>
      </c>
      <c r="BG47" s="12">
        <f t="shared" si="2"/>
        <v>0</v>
      </c>
      <c r="BH47" s="12">
        <v>0</v>
      </c>
      <c r="BI47" s="14">
        <v>808</v>
      </c>
      <c r="BJ47" s="14">
        <v>278</v>
      </c>
      <c r="BK47" s="14">
        <v>0</v>
      </c>
      <c r="BL47" s="14">
        <v>0</v>
      </c>
      <c r="BM47" s="14">
        <v>-14</v>
      </c>
      <c r="BN47" s="14">
        <v>-21</v>
      </c>
      <c r="BO47" s="14">
        <v>-32</v>
      </c>
      <c r="BP47" s="14">
        <v>-56</v>
      </c>
      <c r="BQ47" s="14">
        <v>0</v>
      </c>
      <c r="BR47" s="14">
        <v>0</v>
      </c>
      <c r="BS47" s="14">
        <v>-121</v>
      </c>
      <c r="BT47" s="14">
        <v>0</v>
      </c>
      <c r="BU47" s="14">
        <v>842</v>
      </c>
      <c r="BV47" s="14">
        <v>8</v>
      </c>
      <c r="BW47" s="14">
        <v>29</v>
      </c>
      <c r="BX47" s="14">
        <v>32</v>
      </c>
      <c r="BY47" s="14">
        <v>59</v>
      </c>
      <c r="BZ47" s="14">
        <v>0</v>
      </c>
      <c r="CA47" s="19">
        <v>1</v>
      </c>
    </row>
    <row r="48" spans="1:79" ht="15.6" x14ac:dyDescent="0.3">
      <c r="A48" s="11">
        <v>4</v>
      </c>
      <c r="B48" s="11" t="s">
        <v>251</v>
      </c>
      <c r="C48" s="11" t="s">
        <v>121</v>
      </c>
      <c r="D48" s="11" t="s">
        <v>440</v>
      </c>
      <c r="E48" s="43"/>
      <c r="F48" s="11" t="s">
        <v>430</v>
      </c>
      <c r="G48" s="12">
        <v>19720608.02</v>
      </c>
      <c r="H48" s="12">
        <v>19720608.02</v>
      </c>
      <c r="I48" s="12">
        <v>19415014.02</v>
      </c>
      <c r="J48" s="12">
        <v>0</v>
      </c>
      <c r="K48" s="12">
        <v>1691152.8</v>
      </c>
      <c r="L48" s="12">
        <v>9730065.0199999996</v>
      </c>
      <c r="M48" s="12">
        <v>0</v>
      </c>
      <c r="N48" s="12">
        <v>0</v>
      </c>
      <c r="O48" s="12">
        <v>0</v>
      </c>
      <c r="P48" s="12">
        <v>690438.59</v>
      </c>
      <c r="Q48" s="12">
        <v>0</v>
      </c>
      <c r="R48" s="12">
        <v>0</v>
      </c>
      <c r="S48" s="12">
        <v>3579458.23</v>
      </c>
      <c r="T48" s="12">
        <v>1891507.98</v>
      </c>
      <c r="U48" s="12">
        <v>0</v>
      </c>
      <c r="V48" s="12">
        <v>0</v>
      </c>
      <c r="W48" s="12">
        <v>19007919.800000001</v>
      </c>
      <c r="X48" s="12">
        <v>1800</v>
      </c>
      <c r="Y48" s="12">
        <v>19009719.800000001</v>
      </c>
      <c r="Z48" s="13">
        <v>0.17562149465084076</v>
      </c>
      <c r="AA48" s="13">
        <v>7.4999999999999997E-2</v>
      </c>
      <c r="AB48" s="12">
        <v>1425297.18</v>
      </c>
      <c r="AC48" s="12">
        <v>0</v>
      </c>
      <c r="AD48" s="12">
        <v>0</v>
      </c>
      <c r="AE48" s="12">
        <v>0</v>
      </c>
      <c r="AF48" s="12">
        <v>396.24</v>
      </c>
      <c r="AG48" s="12">
        <f t="shared" si="0"/>
        <v>396.24</v>
      </c>
      <c r="AH48" s="12">
        <v>541624.68000000005</v>
      </c>
      <c r="AI48" s="12">
        <v>40108.25</v>
      </c>
      <c r="AJ48" s="12">
        <v>150795.70000000001</v>
      </c>
      <c r="AK48" s="12">
        <v>0</v>
      </c>
      <c r="AL48" s="12">
        <v>117976.55</v>
      </c>
      <c r="AM48" s="12">
        <v>3979.56</v>
      </c>
      <c r="AN48" s="12">
        <v>45096.31</v>
      </c>
      <c r="AO48" s="12">
        <v>8400</v>
      </c>
      <c r="AP48" s="12">
        <v>0</v>
      </c>
      <c r="AQ48" s="12">
        <v>0</v>
      </c>
      <c r="AR48" s="12">
        <v>61502.68</v>
      </c>
      <c r="AS48" s="12">
        <v>14307.29</v>
      </c>
      <c r="AT48" s="12">
        <v>0</v>
      </c>
      <c r="AU48" s="12">
        <v>0</v>
      </c>
      <c r="AV48" s="12">
        <v>31502.33</v>
      </c>
      <c r="AW48" s="12">
        <v>0</v>
      </c>
      <c r="AX48" s="12">
        <v>1159795.55</v>
      </c>
      <c r="AY48" s="13">
        <f t="shared" si="1"/>
        <v>0</v>
      </c>
      <c r="AZ48" s="12">
        <v>0</v>
      </c>
      <c r="BA48" s="12">
        <v>193752.99</v>
      </c>
      <c r="BB48" s="12">
        <v>0</v>
      </c>
      <c r="BC48" s="12">
        <v>254436</v>
      </c>
      <c r="BD48" s="12">
        <v>0</v>
      </c>
      <c r="BE48" s="12">
        <v>0</v>
      </c>
      <c r="BF48" s="12">
        <v>0</v>
      </c>
      <c r="BG48" s="12">
        <f t="shared" si="2"/>
        <v>0</v>
      </c>
      <c r="BH48" s="12">
        <v>0</v>
      </c>
      <c r="BI48" s="14">
        <v>3295</v>
      </c>
      <c r="BJ48" s="14">
        <v>1204</v>
      </c>
      <c r="BK48" s="14">
        <v>0</v>
      </c>
      <c r="BL48" s="14">
        <v>0</v>
      </c>
      <c r="BM48" s="14">
        <v>-14</v>
      </c>
      <c r="BN48" s="14">
        <v>-74</v>
      </c>
      <c r="BO48" s="14">
        <v>-118</v>
      </c>
      <c r="BP48" s="14">
        <v>-448</v>
      </c>
      <c r="BQ48" s="14">
        <v>0</v>
      </c>
      <c r="BR48" s="14">
        <v>0</v>
      </c>
      <c r="BS48" s="14">
        <v>-486</v>
      </c>
      <c r="BT48" s="14">
        <v>-5</v>
      </c>
      <c r="BU48" s="14">
        <v>3354</v>
      </c>
      <c r="BV48" s="14">
        <v>2</v>
      </c>
      <c r="BW48" s="14">
        <v>70</v>
      </c>
      <c r="BX48" s="14">
        <v>48</v>
      </c>
      <c r="BY48" s="14">
        <v>366</v>
      </c>
      <c r="BZ48" s="14">
        <v>1</v>
      </c>
      <c r="CA48" s="19">
        <v>5</v>
      </c>
    </row>
    <row r="49" spans="1:79" ht="15.6" x14ac:dyDescent="0.3">
      <c r="A49" s="11">
        <v>5</v>
      </c>
      <c r="B49" s="11" t="s">
        <v>6</v>
      </c>
      <c r="C49" s="11" t="s">
        <v>7</v>
      </c>
      <c r="D49" s="11" t="s">
        <v>441</v>
      </c>
      <c r="E49" s="11" t="s">
        <v>403</v>
      </c>
      <c r="F49" s="11" t="s">
        <v>442</v>
      </c>
      <c r="G49" s="12">
        <v>24435419.210000001</v>
      </c>
      <c r="H49" s="12">
        <v>24437013.780000001</v>
      </c>
      <c r="I49" s="12">
        <v>23720702.040000003</v>
      </c>
      <c r="J49" s="12">
        <v>142356.94</v>
      </c>
      <c r="K49" s="12">
        <v>1429721.73</v>
      </c>
      <c r="L49" s="12">
        <v>15139464.98</v>
      </c>
      <c r="M49" s="12">
        <v>0</v>
      </c>
      <c r="N49" s="12">
        <v>93084.73</v>
      </c>
      <c r="O49" s="12">
        <v>0</v>
      </c>
      <c r="P49" s="12">
        <v>652191.4</v>
      </c>
      <c r="Q49" s="12">
        <v>342.6</v>
      </c>
      <c r="R49" s="12">
        <v>831</v>
      </c>
      <c r="S49" s="12">
        <v>3096275.18</v>
      </c>
      <c r="T49" s="12">
        <v>1480910.68</v>
      </c>
      <c r="U49" s="12">
        <v>0</v>
      </c>
      <c r="V49" s="12">
        <v>500</v>
      </c>
      <c r="W49" s="12">
        <v>23397121.859999999</v>
      </c>
      <c r="X49" s="12">
        <v>100361.43</v>
      </c>
      <c r="Y49" s="12">
        <v>23497483.289999999</v>
      </c>
      <c r="Z49" s="13">
        <v>9.7272969782352448E-2</v>
      </c>
      <c r="AA49" s="13">
        <v>6.2199999999999998E-2</v>
      </c>
      <c r="AB49" s="12">
        <v>1456200.95</v>
      </c>
      <c r="AC49" s="12">
        <v>0</v>
      </c>
      <c r="AD49" s="12">
        <v>0</v>
      </c>
      <c r="AE49" s="12">
        <v>1740.35</v>
      </c>
      <c r="AF49" s="12">
        <v>0</v>
      </c>
      <c r="AG49" s="12">
        <f t="shared" si="0"/>
        <v>1740.35</v>
      </c>
      <c r="AH49" s="12">
        <v>632752.97</v>
      </c>
      <c r="AI49" s="12">
        <v>47295.55</v>
      </c>
      <c r="AJ49" s="12">
        <v>134932.01999999999</v>
      </c>
      <c r="AK49" s="12">
        <v>6818</v>
      </c>
      <c r="AL49" s="12">
        <v>38521.050000000003</v>
      </c>
      <c r="AM49" s="12">
        <v>33807.75</v>
      </c>
      <c r="AN49" s="12">
        <v>59906.57</v>
      </c>
      <c r="AO49" s="12">
        <v>10200</v>
      </c>
      <c r="AP49" s="12">
        <v>0</v>
      </c>
      <c r="AQ49" s="12">
        <v>36488.33</v>
      </c>
      <c r="AR49" s="12">
        <v>34917.86</v>
      </c>
      <c r="AS49" s="12">
        <v>7693.18</v>
      </c>
      <c r="AT49" s="12">
        <v>0</v>
      </c>
      <c r="AU49" s="12">
        <v>12997.15</v>
      </c>
      <c r="AV49" s="12">
        <v>22250.37</v>
      </c>
      <c r="AW49" s="12">
        <v>0</v>
      </c>
      <c r="AX49" s="12">
        <v>1139313.54</v>
      </c>
      <c r="AY49" s="13">
        <f t="shared" si="1"/>
        <v>0</v>
      </c>
      <c r="AZ49" s="12">
        <v>0</v>
      </c>
      <c r="BA49" s="12">
        <v>193753</v>
      </c>
      <c r="BB49" s="12">
        <v>0</v>
      </c>
      <c r="BC49" s="12">
        <v>243835.12</v>
      </c>
      <c r="BD49" s="12">
        <v>0</v>
      </c>
      <c r="BE49" s="12">
        <v>0</v>
      </c>
      <c r="BF49" s="12">
        <v>0</v>
      </c>
      <c r="BG49" s="12">
        <f t="shared" si="2"/>
        <v>0</v>
      </c>
      <c r="BH49" s="12">
        <v>0</v>
      </c>
      <c r="BI49" s="14">
        <v>2318</v>
      </c>
      <c r="BJ49" s="14">
        <v>1070</v>
      </c>
      <c r="BK49" s="14">
        <v>3</v>
      </c>
      <c r="BL49" s="14">
        <v>0</v>
      </c>
      <c r="BM49" s="14">
        <v>-29</v>
      </c>
      <c r="BN49" s="14">
        <v>-48</v>
      </c>
      <c r="BO49" s="14">
        <v>-179</v>
      </c>
      <c r="BP49" s="14">
        <v>-462</v>
      </c>
      <c r="BQ49" s="14">
        <v>0</v>
      </c>
      <c r="BR49" s="14">
        <v>-4</v>
      </c>
      <c r="BS49" s="14">
        <v>-221</v>
      </c>
      <c r="BT49" s="14">
        <v>0</v>
      </c>
      <c r="BU49" s="14">
        <v>2448</v>
      </c>
      <c r="BV49" s="14">
        <v>2</v>
      </c>
      <c r="BW49" s="14">
        <v>114</v>
      </c>
      <c r="BX49" s="14">
        <v>31</v>
      </c>
      <c r="BY49" s="14">
        <v>67</v>
      </c>
      <c r="BZ49" s="14">
        <v>6</v>
      </c>
      <c r="CA49" s="19">
        <v>1</v>
      </c>
    </row>
    <row r="50" spans="1:79" ht="15.6" x14ac:dyDescent="0.3">
      <c r="A50" s="15">
        <v>5</v>
      </c>
      <c r="B50" s="15" t="s">
        <v>349</v>
      </c>
      <c r="C50" s="15" t="s">
        <v>350</v>
      </c>
      <c r="D50" s="11" t="s">
        <v>441</v>
      </c>
      <c r="E50" s="11" t="s">
        <v>394</v>
      </c>
      <c r="F50" s="11" t="s">
        <v>442</v>
      </c>
      <c r="G50" s="18">
        <v>42117000.75</v>
      </c>
      <c r="H50" s="18">
        <v>42117000.75</v>
      </c>
      <c r="I50" s="18">
        <v>40360327.140000001</v>
      </c>
      <c r="J50" s="18">
        <v>8703791.9800000004</v>
      </c>
      <c r="K50" s="18">
        <v>2779691.39</v>
      </c>
      <c r="L50" s="18">
        <v>11600738.17</v>
      </c>
      <c r="M50" s="18">
        <v>7284839.6100000003</v>
      </c>
      <c r="N50" s="18">
        <v>40992.92</v>
      </c>
      <c r="O50" s="18">
        <v>0</v>
      </c>
      <c r="P50" s="18">
        <v>1350185.69</v>
      </c>
      <c r="Q50" s="18">
        <v>33137.56</v>
      </c>
      <c r="R50" s="18">
        <v>206.56</v>
      </c>
      <c r="S50" s="18">
        <v>3864962.44</v>
      </c>
      <c r="T50" s="18">
        <v>2690270.19</v>
      </c>
      <c r="U50" s="18">
        <v>0</v>
      </c>
      <c r="V50" s="18">
        <v>0</v>
      </c>
      <c r="W50" s="18">
        <v>32934510.030000001</v>
      </c>
      <c r="X50" s="18">
        <v>7387167.3499999996</v>
      </c>
      <c r="Y50" s="18">
        <v>40321677.380000003</v>
      </c>
      <c r="Z50" s="17">
        <v>7.6536424458026886E-2</v>
      </c>
      <c r="AA50" s="17">
        <v>5.91E-2</v>
      </c>
      <c r="AB50" s="18">
        <v>1944870.17</v>
      </c>
      <c r="AC50" s="18">
        <v>0</v>
      </c>
      <c r="AD50" s="18">
        <v>0</v>
      </c>
      <c r="AE50" s="18">
        <v>0</v>
      </c>
      <c r="AF50" s="18">
        <v>0</v>
      </c>
      <c r="AG50" s="12">
        <f t="shared" si="0"/>
        <v>0</v>
      </c>
      <c r="AH50" s="18">
        <v>879677.45</v>
      </c>
      <c r="AI50" s="18">
        <v>67145.820000000007</v>
      </c>
      <c r="AJ50" s="18">
        <v>190256.82</v>
      </c>
      <c r="AK50" s="18">
        <v>15007.27</v>
      </c>
      <c r="AL50" s="18">
        <v>81590.81</v>
      </c>
      <c r="AM50" s="18">
        <v>23907.99</v>
      </c>
      <c r="AN50" s="18">
        <v>99037</v>
      </c>
      <c r="AO50" s="18">
        <v>10200</v>
      </c>
      <c r="AP50" s="18">
        <v>2852.5</v>
      </c>
      <c r="AQ50" s="18">
        <v>68722.11</v>
      </c>
      <c r="AR50" s="18">
        <v>73182.66</v>
      </c>
      <c r="AS50" s="18">
        <v>28525.81</v>
      </c>
      <c r="AT50" s="18">
        <v>0</v>
      </c>
      <c r="AU50" s="18">
        <v>30952.71</v>
      </c>
      <c r="AV50" s="18">
        <v>31849.95</v>
      </c>
      <c r="AW50" s="18">
        <v>0</v>
      </c>
      <c r="AX50" s="18">
        <v>1714652.26</v>
      </c>
      <c r="AY50" s="13">
        <f t="shared" si="1"/>
        <v>0</v>
      </c>
      <c r="AZ50" s="18">
        <v>1570</v>
      </c>
      <c r="BA50" s="18">
        <v>193753</v>
      </c>
      <c r="BB50" s="18">
        <v>0</v>
      </c>
      <c r="BC50" s="18">
        <v>348165.98</v>
      </c>
      <c r="BD50" s="18">
        <v>0</v>
      </c>
      <c r="BE50" s="18">
        <v>0</v>
      </c>
      <c r="BF50" s="18">
        <v>0</v>
      </c>
      <c r="BG50" s="12">
        <f t="shared" si="2"/>
        <v>0</v>
      </c>
      <c r="BH50" s="18">
        <v>0</v>
      </c>
      <c r="BI50" s="18">
        <v>4330</v>
      </c>
      <c r="BJ50" s="18">
        <v>1796</v>
      </c>
      <c r="BK50" s="18">
        <v>0</v>
      </c>
      <c r="BL50" s="18">
        <v>0</v>
      </c>
      <c r="BM50" s="18">
        <v>-59</v>
      </c>
      <c r="BN50" s="18">
        <v>-100</v>
      </c>
      <c r="BO50" s="18">
        <v>-245</v>
      </c>
      <c r="BP50" s="18">
        <v>-570</v>
      </c>
      <c r="BQ50" s="18">
        <v>0</v>
      </c>
      <c r="BR50" s="18">
        <v>0</v>
      </c>
      <c r="BS50" s="18">
        <v>-524</v>
      </c>
      <c r="BT50" s="18">
        <v>-7</v>
      </c>
      <c r="BU50" s="18">
        <v>4621</v>
      </c>
      <c r="BV50" s="18">
        <v>19</v>
      </c>
      <c r="BW50" s="18">
        <v>301</v>
      </c>
      <c r="BX50" s="18">
        <v>101</v>
      </c>
      <c r="BY50" s="18">
        <v>103</v>
      </c>
      <c r="BZ50" s="18">
        <v>20</v>
      </c>
      <c r="CA50" s="47">
        <v>3</v>
      </c>
    </row>
    <row r="51" spans="1:79" ht="15.6" x14ac:dyDescent="0.3">
      <c r="A51" s="11">
        <v>5</v>
      </c>
      <c r="B51" s="11" t="s">
        <v>10</v>
      </c>
      <c r="C51" s="11" t="s">
        <v>11</v>
      </c>
      <c r="D51" s="11" t="s">
        <v>443</v>
      </c>
      <c r="E51" s="11" t="s">
        <v>397</v>
      </c>
      <c r="F51" s="11" t="s">
        <v>444</v>
      </c>
      <c r="G51" s="12">
        <v>22484193.48</v>
      </c>
      <c r="H51" s="12">
        <v>22484473.190000001</v>
      </c>
      <c r="I51" s="12">
        <v>21565264.329999998</v>
      </c>
      <c r="J51" s="12">
        <v>0</v>
      </c>
      <c r="K51" s="12">
        <v>2831954.23</v>
      </c>
      <c r="L51" s="12">
        <v>4987423.67</v>
      </c>
      <c r="M51" s="12">
        <v>0</v>
      </c>
      <c r="N51" s="12">
        <v>0</v>
      </c>
      <c r="O51" s="12">
        <v>0</v>
      </c>
      <c r="P51" s="12">
        <v>940095.17</v>
      </c>
      <c r="Q51" s="12">
        <v>0</v>
      </c>
      <c r="R51" s="12">
        <v>0</v>
      </c>
      <c r="S51" s="12">
        <v>5875317.9100000001</v>
      </c>
      <c r="T51" s="12">
        <v>3347659.6</v>
      </c>
      <c r="U51" s="12">
        <v>0</v>
      </c>
      <c r="V51" s="12">
        <v>0</v>
      </c>
      <c r="W51" s="12">
        <v>19764987.510000002</v>
      </c>
      <c r="X51" s="12">
        <v>279.70999999999998</v>
      </c>
      <c r="Y51" s="12">
        <v>19765267.219999999</v>
      </c>
      <c r="Z51" s="13">
        <v>0.26928246021270752</v>
      </c>
      <c r="AA51" s="13">
        <v>9.0200000000000002E-2</v>
      </c>
      <c r="AB51" s="12">
        <v>1782536.93</v>
      </c>
      <c r="AC51" s="12">
        <v>0</v>
      </c>
      <c r="AD51" s="12">
        <v>0</v>
      </c>
      <c r="AE51" s="12">
        <v>279.70999999999998</v>
      </c>
      <c r="AF51" s="12">
        <v>122.91</v>
      </c>
      <c r="AG51" s="12">
        <f t="shared" si="0"/>
        <v>402.62</v>
      </c>
      <c r="AH51" s="12">
        <v>743998.01</v>
      </c>
      <c r="AI51" s="12">
        <v>63353</v>
      </c>
      <c r="AJ51" s="12">
        <v>125202.91</v>
      </c>
      <c r="AK51" s="12">
        <v>0</v>
      </c>
      <c r="AL51" s="12">
        <v>109239.48</v>
      </c>
      <c r="AM51" s="12">
        <v>5512.42</v>
      </c>
      <c r="AN51" s="12">
        <v>41499.82</v>
      </c>
      <c r="AO51" s="12">
        <v>10200</v>
      </c>
      <c r="AP51" s="12">
        <v>0</v>
      </c>
      <c r="AQ51" s="12">
        <v>0</v>
      </c>
      <c r="AR51" s="12">
        <v>54300.66</v>
      </c>
      <c r="AS51" s="12">
        <v>15626.4</v>
      </c>
      <c r="AT51" s="12">
        <v>0</v>
      </c>
      <c r="AU51" s="12">
        <v>0</v>
      </c>
      <c r="AV51" s="12">
        <v>6217.03</v>
      </c>
      <c r="AW51" s="12">
        <v>2452.4299999999998</v>
      </c>
      <c r="AX51" s="12">
        <v>1305028</v>
      </c>
      <c r="AY51" s="13">
        <f t="shared" si="1"/>
        <v>1.8792163846292952E-3</v>
      </c>
      <c r="AZ51" s="12">
        <v>0</v>
      </c>
      <c r="BA51" s="12">
        <v>193753</v>
      </c>
      <c r="BB51" s="12">
        <v>0</v>
      </c>
      <c r="BC51" s="12">
        <v>321357.92</v>
      </c>
      <c r="BD51" s="12">
        <v>0</v>
      </c>
      <c r="BE51" s="12">
        <v>0</v>
      </c>
      <c r="BF51" s="12">
        <v>0</v>
      </c>
      <c r="BG51" s="12">
        <f t="shared" si="2"/>
        <v>0</v>
      </c>
      <c r="BH51" s="12">
        <v>0</v>
      </c>
      <c r="BI51" s="14">
        <v>3981</v>
      </c>
      <c r="BJ51" s="14">
        <v>2088</v>
      </c>
      <c r="BK51" s="14">
        <v>0</v>
      </c>
      <c r="BL51" s="14">
        <v>0</v>
      </c>
      <c r="BM51" s="14">
        <v>-51</v>
      </c>
      <c r="BN51" s="14">
        <v>-106</v>
      </c>
      <c r="BO51" s="14">
        <v>-235</v>
      </c>
      <c r="BP51" s="14">
        <v>-606</v>
      </c>
      <c r="BQ51" s="14">
        <v>0</v>
      </c>
      <c r="BR51" s="14">
        <v>36</v>
      </c>
      <c r="BS51" s="14">
        <v>-462</v>
      </c>
      <c r="BT51" s="14">
        <v>-1</v>
      </c>
      <c r="BU51" s="14">
        <v>4644</v>
      </c>
      <c r="BV51" s="14">
        <v>6</v>
      </c>
      <c r="BW51" s="14">
        <v>246</v>
      </c>
      <c r="BX51" s="14">
        <v>32</v>
      </c>
      <c r="BY51" s="14">
        <v>151</v>
      </c>
      <c r="BZ51" s="14">
        <v>29</v>
      </c>
      <c r="CA51" s="19">
        <v>4</v>
      </c>
    </row>
    <row r="52" spans="1:79" ht="15.6" x14ac:dyDescent="0.3">
      <c r="A52" s="11">
        <v>5</v>
      </c>
      <c r="B52" s="11" t="s">
        <v>12</v>
      </c>
      <c r="C52" s="11" t="s">
        <v>13</v>
      </c>
      <c r="D52" s="11" t="s">
        <v>445</v>
      </c>
      <c r="E52" s="11" t="s">
        <v>403</v>
      </c>
      <c r="F52" s="11" t="s">
        <v>442</v>
      </c>
      <c r="G52" s="12">
        <v>14105277.460000001</v>
      </c>
      <c r="H52" s="12">
        <v>14106428.76</v>
      </c>
      <c r="I52" s="12">
        <v>13672411.810000001</v>
      </c>
      <c r="J52" s="12">
        <v>1564990.58</v>
      </c>
      <c r="K52" s="12">
        <v>854808.56</v>
      </c>
      <c r="L52" s="12">
        <v>6991663.8700000001</v>
      </c>
      <c r="M52" s="12">
        <v>0</v>
      </c>
      <c r="N52" s="12">
        <v>0</v>
      </c>
      <c r="O52" s="12">
        <v>36527.86</v>
      </c>
      <c r="P52" s="12">
        <v>481058.86</v>
      </c>
      <c r="Q52" s="12">
        <v>0</v>
      </c>
      <c r="R52" s="12">
        <v>0</v>
      </c>
      <c r="S52" s="12">
        <v>1594114.77</v>
      </c>
      <c r="T52" s="12">
        <v>1389065.54</v>
      </c>
      <c r="U52" s="12">
        <v>0</v>
      </c>
      <c r="V52" s="12">
        <v>0</v>
      </c>
      <c r="W52" s="12">
        <v>13714109.67</v>
      </c>
      <c r="X52" s="12">
        <v>4905.78</v>
      </c>
      <c r="Y52" s="12">
        <v>13719015.449999999</v>
      </c>
      <c r="Z52" s="13">
        <v>6.4865685999393463E-2</v>
      </c>
      <c r="AA52" s="13">
        <v>5.8500000000000003E-2</v>
      </c>
      <c r="AB52" s="12">
        <v>801879.63</v>
      </c>
      <c r="AC52" s="12">
        <v>0</v>
      </c>
      <c r="AD52" s="12">
        <v>0</v>
      </c>
      <c r="AE52" s="12">
        <v>966.58</v>
      </c>
      <c r="AF52" s="12">
        <v>171.16</v>
      </c>
      <c r="AG52" s="12">
        <f t="shared" si="0"/>
        <v>1137.74</v>
      </c>
      <c r="AH52" s="12">
        <v>307161.42</v>
      </c>
      <c r="AI52" s="12">
        <v>24520.06</v>
      </c>
      <c r="AJ52" s="12">
        <v>74941.62</v>
      </c>
      <c r="AK52" s="12">
        <v>0</v>
      </c>
      <c r="AL52" s="12">
        <v>37387.919999999998</v>
      </c>
      <c r="AM52" s="12">
        <v>5300</v>
      </c>
      <c r="AN52" s="12">
        <v>40790.160000000003</v>
      </c>
      <c r="AO52" s="12">
        <v>9200</v>
      </c>
      <c r="AP52" s="12">
        <v>18564</v>
      </c>
      <c r="AQ52" s="12">
        <v>0</v>
      </c>
      <c r="AR52" s="12">
        <v>27300.66</v>
      </c>
      <c r="AS52" s="12">
        <v>10349.82</v>
      </c>
      <c r="AT52" s="12">
        <v>0</v>
      </c>
      <c r="AU52" s="12">
        <v>2604.41</v>
      </c>
      <c r="AV52" s="12">
        <v>13440.05</v>
      </c>
      <c r="AW52" s="12">
        <v>0</v>
      </c>
      <c r="AX52" s="12">
        <v>611017.55000000005</v>
      </c>
      <c r="AY52" s="13">
        <f t="shared" si="1"/>
        <v>0</v>
      </c>
      <c r="AZ52" s="12">
        <v>0</v>
      </c>
      <c r="BA52" s="12">
        <v>193753</v>
      </c>
      <c r="BB52" s="12">
        <v>0</v>
      </c>
      <c r="BC52" s="12">
        <v>125327.06</v>
      </c>
      <c r="BD52" s="12">
        <v>0</v>
      </c>
      <c r="BE52" s="12">
        <v>0</v>
      </c>
      <c r="BF52" s="12">
        <v>0</v>
      </c>
      <c r="BG52" s="12">
        <f t="shared" si="2"/>
        <v>0</v>
      </c>
      <c r="BH52" s="12">
        <v>0</v>
      </c>
      <c r="BI52" s="14">
        <v>2143</v>
      </c>
      <c r="BJ52" s="14">
        <v>732</v>
      </c>
      <c r="BK52" s="14">
        <v>0</v>
      </c>
      <c r="BL52" s="14">
        <v>0</v>
      </c>
      <c r="BM52" s="14">
        <v>-13</v>
      </c>
      <c r="BN52" s="14">
        <v>-31</v>
      </c>
      <c r="BO52" s="14">
        <v>-29</v>
      </c>
      <c r="BP52" s="14">
        <v>-191</v>
      </c>
      <c r="BQ52" s="14">
        <v>0</v>
      </c>
      <c r="BR52" s="14">
        <v>-165</v>
      </c>
      <c r="BS52" s="14">
        <v>-185</v>
      </c>
      <c r="BT52" s="14">
        <v>0</v>
      </c>
      <c r="BU52" s="14">
        <v>2261</v>
      </c>
      <c r="BV52" s="14">
        <v>0</v>
      </c>
      <c r="BW52" s="14">
        <v>52</v>
      </c>
      <c r="BX52" s="14">
        <v>33</v>
      </c>
      <c r="BY52" s="14">
        <v>221</v>
      </c>
      <c r="BZ52" s="14">
        <v>274</v>
      </c>
      <c r="CA52" s="19">
        <v>15</v>
      </c>
    </row>
    <row r="53" spans="1:79" ht="15.6" x14ac:dyDescent="0.3">
      <c r="A53" s="11">
        <v>5</v>
      </c>
      <c r="B53" s="11" t="s">
        <v>67</v>
      </c>
      <c r="C53" s="11" t="s">
        <v>68</v>
      </c>
      <c r="D53" s="11" t="s">
        <v>446</v>
      </c>
      <c r="E53" s="11" t="s">
        <v>412</v>
      </c>
      <c r="F53" s="11" t="s">
        <v>444</v>
      </c>
      <c r="G53" s="12">
        <v>19317011.59</v>
      </c>
      <c r="H53" s="12">
        <v>19317011.59</v>
      </c>
      <c r="I53" s="12">
        <v>18059493.010000002</v>
      </c>
      <c r="J53" s="12">
        <v>227002</v>
      </c>
      <c r="K53" s="12">
        <v>1814453.45</v>
      </c>
      <c r="L53" s="12">
        <v>6091096.5800000001</v>
      </c>
      <c r="M53" s="12">
        <v>0</v>
      </c>
      <c r="N53" s="12">
        <v>0</v>
      </c>
      <c r="O53" s="12">
        <v>2924.68</v>
      </c>
      <c r="P53" s="12">
        <v>993112.9</v>
      </c>
      <c r="Q53" s="12">
        <v>36957.71</v>
      </c>
      <c r="R53" s="12">
        <v>11899.25</v>
      </c>
      <c r="S53" s="12">
        <v>5925642.1100000003</v>
      </c>
      <c r="T53" s="12">
        <v>1630631.1</v>
      </c>
      <c r="U53" s="12">
        <v>10064.84</v>
      </c>
      <c r="V53" s="12">
        <v>0</v>
      </c>
      <c r="W53" s="12">
        <v>18060492.829999998</v>
      </c>
      <c r="X53" s="12">
        <v>81560.02</v>
      </c>
      <c r="Y53" s="12">
        <v>18142052.850000001</v>
      </c>
      <c r="Z53" s="13">
        <v>3.8546700030565262E-2</v>
      </c>
      <c r="AA53" s="13">
        <v>7.6200000000000004E-2</v>
      </c>
      <c r="AB53" s="12">
        <v>1375630.01</v>
      </c>
      <c r="AC53" s="12">
        <v>0</v>
      </c>
      <c r="AD53" s="12">
        <v>0</v>
      </c>
      <c r="AE53" s="12">
        <v>0</v>
      </c>
      <c r="AF53" s="12">
        <v>0</v>
      </c>
      <c r="AG53" s="12">
        <f t="shared" si="0"/>
        <v>0</v>
      </c>
      <c r="AH53" s="12">
        <v>586042.72</v>
      </c>
      <c r="AI53" s="12">
        <v>47620.13</v>
      </c>
      <c r="AJ53" s="12">
        <v>115435.6</v>
      </c>
      <c r="AK53" s="12">
        <v>2597.61</v>
      </c>
      <c r="AL53" s="12">
        <v>87003.35</v>
      </c>
      <c r="AM53" s="12">
        <v>2599.48</v>
      </c>
      <c r="AN53" s="12">
        <v>60278.83</v>
      </c>
      <c r="AO53" s="12">
        <v>9800</v>
      </c>
      <c r="AP53" s="12">
        <v>0</v>
      </c>
      <c r="AQ53" s="12">
        <v>34753.68</v>
      </c>
      <c r="AR53" s="12">
        <v>65439.57</v>
      </c>
      <c r="AS53" s="12">
        <v>20090.93</v>
      </c>
      <c r="AT53" s="12">
        <v>0</v>
      </c>
      <c r="AU53" s="12">
        <v>1982.31</v>
      </c>
      <c r="AV53" s="12">
        <v>8470.16</v>
      </c>
      <c r="AW53" s="12">
        <v>0</v>
      </c>
      <c r="AX53" s="12">
        <v>1143153.6499999999</v>
      </c>
      <c r="AY53" s="13">
        <f t="shared" si="1"/>
        <v>0</v>
      </c>
      <c r="AZ53" s="12">
        <v>0</v>
      </c>
      <c r="BA53" s="12">
        <v>193753</v>
      </c>
      <c r="BB53" s="12">
        <v>0</v>
      </c>
      <c r="BC53" s="12">
        <v>256796.51</v>
      </c>
      <c r="BD53" s="12">
        <v>0</v>
      </c>
      <c r="BE53" s="12">
        <v>0</v>
      </c>
      <c r="BF53" s="12">
        <v>0</v>
      </c>
      <c r="BG53" s="12">
        <f t="shared" si="2"/>
        <v>0</v>
      </c>
      <c r="BH53" s="12">
        <v>0</v>
      </c>
      <c r="BI53" s="14">
        <v>2089</v>
      </c>
      <c r="BJ53" s="14">
        <v>874</v>
      </c>
      <c r="BK53" s="14">
        <v>0</v>
      </c>
      <c r="BL53" s="14">
        <v>0</v>
      </c>
      <c r="BM53" s="14">
        <v>-60</v>
      </c>
      <c r="BN53" s="14">
        <v>-118</v>
      </c>
      <c r="BO53" s="14">
        <v>-170</v>
      </c>
      <c r="BP53" s="14">
        <v>-217</v>
      </c>
      <c r="BQ53" s="14">
        <v>1</v>
      </c>
      <c r="BR53" s="14">
        <v>5</v>
      </c>
      <c r="BS53" s="14">
        <v>-313</v>
      </c>
      <c r="BT53" s="14">
        <v>-2</v>
      </c>
      <c r="BU53" s="14">
        <v>2089</v>
      </c>
      <c r="BV53" s="14">
        <v>0</v>
      </c>
      <c r="BW53" s="14">
        <v>156</v>
      </c>
      <c r="BX53" s="14">
        <v>34</v>
      </c>
      <c r="BY53" s="14">
        <v>113</v>
      </c>
      <c r="BZ53" s="14">
        <v>10</v>
      </c>
      <c r="CA53" s="19">
        <v>0</v>
      </c>
    </row>
    <row r="54" spans="1:79" ht="15.6" x14ac:dyDescent="0.3">
      <c r="A54" s="11">
        <v>5</v>
      </c>
      <c r="B54" s="11" t="s">
        <v>69</v>
      </c>
      <c r="C54" s="11" t="s">
        <v>70</v>
      </c>
      <c r="D54" s="11" t="s">
        <v>447</v>
      </c>
      <c r="E54" s="11" t="s">
        <v>403</v>
      </c>
      <c r="F54" s="11" t="s">
        <v>442</v>
      </c>
      <c r="G54" s="12">
        <v>8153615.9400000004</v>
      </c>
      <c r="H54" s="12">
        <v>8154145.79</v>
      </c>
      <c r="I54" s="12">
        <v>7911444.7400000002</v>
      </c>
      <c r="J54" s="12">
        <v>888929.62</v>
      </c>
      <c r="K54" s="12">
        <v>554220.55000000005</v>
      </c>
      <c r="L54" s="12">
        <v>2735688.45</v>
      </c>
      <c r="M54" s="12">
        <v>7457.12</v>
      </c>
      <c r="N54" s="12">
        <v>1676.36</v>
      </c>
      <c r="O54" s="12">
        <v>0</v>
      </c>
      <c r="P54" s="12">
        <v>365812.88</v>
      </c>
      <c r="Q54" s="12">
        <v>0</v>
      </c>
      <c r="R54" s="12">
        <v>217.6</v>
      </c>
      <c r="S54" s="12">
        <v>2251944.89</v>
      </c>
      <c r="T54" s="12">
        <v>426319.97</v>
      </c>
      <c r="U54" s="12">
        <v>0</v>
      </c>
      <c r="V54" s="12">
        <v>0</v>
      </c>
      <c r="W54" s="12">
        <v>7920565.2599999998</v>
      </c>
      <c r="X54" s="12">
        <v>120129.8</v>
      </c>
      <c r="Y54" s="12">
        <v>8040695.0599999996</v>
      </c>
      <c r="Z54" s="13">
        <v>3.597906231880188E-2</v>
      </c>
      <c r="AA54" s="13">
        <v>8.8099999999999998E-2</v>
      </c>
      <c r="AB54" s="12">
        <v>697648.9</v>
      </c>
      <c r="AC54" s="12">
        <v>0</v>
      </c>
      <c r="AD54" s="12">
        <v>0</v>
      </c>
      <c r="AE54" s="12">
        <v>818.21</v>
      </c>
      <c r="AF54" s="12">
        <v>75.13</v>
      </c>
      <c r="AG54" s="12">
        <f t="shared" si="0"/>
        <v>893.34</v>
      </c>
      <c r="AH54" s="12">
        <v>280295.78000000003</v>
      </c>
      <c r="AI54" s="12">
        <v>22569.18</v>
      </c>
      <c r="AJ54" s="12">
        <v>35781</v>
      </c>
      <c r="AK54" s="12">
        <v>0</v>
      </c>
      <c r="AL54" s="12">
        <v>42793.67</v>
      </c>
      <c r="AM54" s="12">
        <v>9075</v>
      </c>
      <c r="AN54" s="12">
        <v>49244.87</v>
      </c>
      <c r="AO54" s="12">
        <v>9200</v>
      </c>
      <c r="AP54" s="12">
        <v>0</v>
      </c>
      <c r="AQ54" s="12">
        <v>0</v>
      </c>
      <c r="AR54" s="12">
        <v>14867.98</v>
      </c>
      <c r="AS54" s="12">
        <v>1114.96</v>
      </c>
      <c r="AT54" s="12">
        <v>0</v>
      </c>
      <c r="AU54" s="12">
        <v>12073.66</v>
      </c>
      <c r="AV54" s="12">
        <v>5185.6099999999997</v>
      </c>
      <c r="AW54" s="12">
        <v>0</v>
      </c>
      <c r="AX54" s="12">
        <v>512774.72</v>
      </c>
      <c r="AY54" s="13">
        <f t="shared" si="1"/>
        <v>0</v>
      </c>
      <c r="AZ54" s="12">
        <v>0</v>
      </c>
      <c r="BA54" s="12">
        <v>193753</v>
      </c>
      <c r="BB54" s="12">
        <v>0</v>
      </c>
      <c r="BC54" s="12">
        <v>99673.95</v>
      </c>
      <c r="BD54" s="12">
        <v>0</v>
      </c>
      <c r="BE54" s="12">
        <v>0</v>
      </c>
      <c r="BF54" s="12">
        <v>0</v>
      </c>
      <c r="BG54" s="12">
        <f t="shared" si="2"/>
        <v>0</v>
      </c>
      <c r="BH54" s="12">
        <v>0</v>
      </c>
      <c r="BI54" s="14">
        <v>977</v>
      </c>
      <c r="BJ54" s="14">
        <v>349</v>
      </c>
      <c r="BK54" s="14">
        <v>0</v>
      </c>
      <c r="BL54" s="14">
        <v>0</v>
      </c>
      <c r="BM54" s="14">
        <v>-9</v>
      </c>
      <c r="BN54" s="14">
        <v>-29</v>
      </c>
      <c r="BO54" s="14">
        <v>-23</v>
      </c>
      <c r="BP54" s="14">
        <v>-108</v>
      </c>
      <c r="BQ54" s="14">
        <v>0</v>
      </c>
      <c r="BR54" s="14">
        <v>0</v>
      </c>
      <c r="BS54" s="14">
        <v>-157</v>
      </c>
      <c r="BT54" s="14">
        <v>-5</v>
      </c>
      <c r="BU54" s="14">
        <v>995</v>
      </c>
      <c r="BV54" s="14">
        <v>2</v>
      </c>
      <c r="BW54" s="14">
        <v>40</v>
      </c>
      <c r="BX54" s="14">
        <v>19</v>
      </c>
      <c r="BY54" s="14">
        <v>116</v>
      </c>
      <c r="BZ54" s="14">
        <v>4</v>
      </c>
      <c r="CA54" s="19">
        <v>1</v>
      </c>
    </row>
    <row r="55" spans="1:79" ht="15.6" x14ac:dyDescent="0.3">
      <c r="A55" s="11">
        <v>5</v>
      </c>
      <c r="B55" s="11" t="s">
        <v>75</v>
      </c>
      <c r="C55" s="11" t="s">
        <v>46</v>
      </c>
      <c r="D55" s="11" t="s">
        <v>448</v>
      </c>
      <c r="E55" s="11" t="s">
        <v>400</v>
      </c>
      <c r="F55" s="11" t="s">
        <v>444</v>
      </c>
      <c r="G55" s="12">
        <v>19702423.460000001</v>
      </c>
      <c r="H55" s="12">
        <v>19702423.460000001</v>
      </c>
      <c r="I55" s="12">
        <v>19114715.699999999</v>
      </c>
      <c r="J55" s="12">
        <v>3785518.57</v>
      </c>
      <c r="K55" s="12">
        <v>987085.27</v>
      </c>
      <c r="L55" s="12">
        <v>6174973.5800000001</v>
      </c>
      <c r="M55" s="12">
        <v>0</v>
      </c>
      <c r="N55" s="12">
        <v>0</v>
      </c>
      <c r="O55" s="12">
        <v>49105.31</v>
      </c>
      <c r="P55" s="12">
        <v>1212639.46</v>
      </c>
      <c r="Q55" s="12">
        <v>0</v>
      </c>
      <c r="R55" s="12">
        <v>0</v>
      </c>
      <c r="S55" s="12">
        <v>5475305.7400000002</v>
      </c>
      <c r="T55" s="12">
        <v>428413.29</v>
      </c>
      <c r="U55" s="12">
        <v>0</v>
      </c>
      <c r="V55" s="12">
        <v>0</v>
      </c>
      <c r="W55" s="12">
        <v>19266035.350000001</v>
      </c>
      <c r="X55" s="12">
        <v>0</v>
      </c>
      <c r="Y55" s="12">
        <v>19266035.350000001</v>
      </c>
      <c r="Z55" s="13">
        <v>1.0331702418625355E-2</v>
      </c>
      <c r="AA55" s="13">
        <v>5.9799999999999999E-2</v>
      </c>
      <c r="AB55" s="12">
        <v>1152994.1299999999</v>
      </c>
      <c r="AC55" s="12">
        <v>0</v>
      </c>
      <c r="AD55" s="12">
        <v>0</v>
      </c>
      <c r="AE55" s="12">
        <v>0</v>
      </c>
      <c r="AF55" s="12">
        <v>566.54999999999995</v>
      </c>
      <c r="AG55" s="12">
        <f t="shared" si="0"/>
        <v>566.54999999999995</v>
      </c>
      <c r="AH55" s="12">
        <v>546124.16</v>
      </c>
      <c r="AI55" s="12">
        <v>43300.52</v>
      </c>
      <c r="AJ55" s="12">
        <v>132187</v>
      </c>
      <c r="AK55" s="12">
        <v>1238.4000000000001</v>
      </c>
      <c r="AL55" s="12">
        <v>94504.2</v>
      </c>
      <c r="AM55" s="12">
        <v>1636.79</v>
      </c>
      <c r="AN55" s="12">
        <v>38660.49</v>
      </c>
      <c r="AO55" s="12">
        <v>10200</v>
      </c>
      <c r="AP55" s="12">
        <v>6241.25</v>
      </c>
      <c r="AQ55" s="12">
        <v>23601.98</v>
      </c>
      <c r="AR55" s="12">
        <v>35785.629999999997</v>
      </c>
      <c r="AS55" s="12">
        <v>3376</v>
      </c>
      <c r="AT55" s="12">
        <v>0</v>
      </c>
      <c r="AU55" s="12">
        <v>900</v>
      </c>
      <c r="AV55" s="12">
        <v>640.51</v>
      </c>
      <c r="AW55" s="12">
        <v>100618.55</v>
      </c>
      <c r="AX55" s="12">
        <v>1007662.94</v>
      </c>
      <c r="AY55" s="13">
        <f t="shared" si="1"/>
        <v>9.9853379543758961E-2</v>
      </c>
      <c r="AZ55" s="12">
        <v>0</v>
      </c>
      <c r="BA55" s="12">
        <v>193753</v>
      </c>
      <c r="BB55" s="12">
        <v>0</v>
      </c>
      <c r="BC55" s="12">
        <v>217798.49</v>
      </c>
      <c r="BD55" s="12">
        <v>0</v>
      </c>
      <c r="BE55" s="12">
        <v>0</v>
      </c>
      <c r="BF55" s="12">
        <v>0</v>
      </c>
      <c r="BG55" s="12">
        <f t="shared" si="2"/>
        <v>0</v>
      </c>
      <c r="BH55" s="12">
        <v>0</v>
      </c>
      <c r="BI55" s="14">
        <v>4355</v>
      </c>
      <c r="BJ55" s="14">
        <v>0</v>
      </c>
      <c r="BK55" s="14">
        <v>2</v>
      </c>
      <c r="BL55" s="14">
        <v>-20</v>
      </c>
      <c r="BM55" s="14">
        <v>0</v>
      </c>
      <c r="BN55" s="14">
        <v>-67</v>
      </c>
      <c r="BO55" s="14">
        <v>0</v>
      </c>
      <c r="BP55" s="14">
        <v>-438</v>
      </c>
      <c r="BQ55" s="14">
        <v>0</v>
      </c>
      <c r="BR55" s="14">
        <v>0</v>
      </c>
      <c r="BS55" s="14">
        <v>-1392</v>
      </c>
      <c r="BT55" s="14">
        <v>-20</v>
      </c>
      <c r="BU55" s="14">
        <v>2420</v>
      </c>
      <c r="BV55" s="14">
        <v>19</v>
      </c>
      <c r="BW55" s="14">
        <v>342</v>
      </c>
      <c r="BX55" s="14">
        <v>147</v>
      </c>
      <c r="BY55" s="14">
        <v>839</v>
      </c>
      <c r="BZ55" s="14">
        <v>68</v>
      </c>
      <c r="CA55" s="19">
        <v>11</v>
      </c>
    </row>
    <row r="56" spans="1:79" ht="15.6" x14ac:dyDescent="0.3">
      <c r="A56" s="11">
        <v>5</v>
      </c>
      <c r="B56" s="11" t="s">
        <v>115</v>
      </c>
      <c r="C56" s="11" t="s">
        <v>116</v>
      </c>
      <c r="D56" s="11" t="s">
        <v>449</v>
      </c>
      <c r="E56" s="11" t="s">
        <v>400</v>
      </c>
      <c r="F56" s="11" t="s">
        <v>444</v>
      </c>
      <c r="G56" s="12">
        <v>28801973.670000002</v>
      </c>
      <c r="H56" s="12">
        <v>28801973.670000002</v>
      </c>
      <c r="I56" s="12">
        <v>28505717.960000001</v>
      </c>
      <c r="J56" s="12">
        <v>4540607.3899999997</v>
      </c>
      <c r="K56" s="12">
        <v>844399.2</v>
      </c>
      <c r="L56" s="12">
        <v>10364035.73</v>
      </c>
      <c r="M56" s="12">
        <v>0</v>
      </c>
      <c r="N56" s="12">
        <v>0</v>
      </c>
      <c r="O56" s="12">
        <v>29432.13</v>
      </c>
      <c r="P56" s="12">
        <v>1105141.6599999999</v>
      </c>
      <c r="Q56" s="12">
        <v>0</v>
      </c>
      <c r="R56" s="12">
        <v>0</v>
      </c>
      <c r="S56" s="12">
        <v>3398036.39</v>
      </c>
      <c r="T56" s="12">
        <v>5896472.1699999999</v>
      </c>
      <c r="U56" s="12">
        <v>0</v>
      </c>
      <c r="V56" s="12">
        <v>0</v>
      </c>
      <c r="W56" s="12">
        <v>28014242.530000001</v>
      </c>
      <c r="X56" s="12">
        <v>0</v>
      </c>
      <c r="Y56" s="12">
        <v>28014242.530000001</v>
      </c>
      <c r="Z56" s="13">
        <v>0.13311703503131866</v>
      </c>
      <c r="AA56" s="13">
        <v>6.5500000000000003E-2</v>
      </c>
      <c r="AB56" s="12">
        <v>1834948.78</v>
      </c>
      <c r="AC56" s="12">
        <v>0</v>
      </c>
      <c r="AD56" s="12">
        <v>0</v>
      </c>
      <c r="AE56" s="12">
        <v>0</v>
      </c>
      <c r="AF56" s="12">
        <v>0</v>
      </c>
      <c r="AG56" s="12">
        <f t="shared" si="0"/>
        <v>0</v>
      </c>
      <c r="AH56" s="12">
        <v>800339.67</v>
      </c>
      <c r="AI56" s="12">
        <v>69337.5</v>
      </c>
      <c r="AJ56" s="12">
        <v>198897.01</v>
      </c>
      <c r="AK56" s="12">
        <v>5262.79</v>
      </c>
      <c r="AL56" s="12">
        <v>108899.5</v>
      </c>
      <c r="AM56" s="12">
        <v>25800</v>
      </c>
      <c r="AN56" s="12">
        <v>49160.98</v>
      </c>
      <c r="AO56" s="12">
        <v>10200</v>
      </c>
      <c r="AP56" s="12">
        <v>0</v>
      </c>
      <c r="AQ56" s="12">
        <v>6211.16</v>
      </c>
      <c r="AR56" s="12">
        <v>87993.67</v>
      </c>
      <c r="AS56" s="12">
        <v>20979.86</v>
      </c>
      <c r="AT56" s="12">
        <v>0</v>
      </c>
      <c r="AU56" s="12">
        <v>38957.980000000003</v>
      </c>
      <c r="AV56" s="12">
        <v>8467.7800000000007</v>
      </c>
      <c r="AW56" s="12">
        <v>0</v>
      </c>
      <c r="AX56" s="12">
        <v>1566362.46</v>
      </c>
      <c r="AY56" s="13">
        <f t="shared" si="1"/>
        <v>0</v>
      </c>
      <c r="AZ56" s="12">
        <v>0</v>
      </c>
      <c r="BA56" s="12">
        <v>193753</v>
      </c>
      <c r="BB56" s="12">
        <v>0</v>
      </c>
      <c r="BC56" s="12">
        <v>328021.34999999998</v>
      </c>
      <c r="BD56" s="12">
        <v>0</v>
      </c>
      <c r="BE56" s="12">
        <v>0</v>
      </c>
      <c r="BF56" s="12">
        <v>0</v>
      </c>
      <c r="BG56" s="12">
        <f t="shared" si="2"/>
        <v>0</v>
      </c>
      <c r="BH56" s="12">
        <v>0</v>
      </c>
      <c r="BI56" s="14">
        <v>5576</v>
      </c>
      <c r="BJ56" s="14">
        <v>2116</v>
      </c>
      <c r="BK56" s="14">
        <v>230</v>
      </c>
      <c r="BL56" s="14">
        <v>0</v>
      </c>
      <c r="BM56" s="14">
        <v>-27</v>
      </c>
      <c r="BN56" s="14">
        <v>-122</v>
      </c>
      <c r="BO56" s="14">
        <v>-259</v>
      </c>
      <c r="BP56" s="14">
        <v>-855</v>
      </c>
      <c r="BQ56" s="14">
        <v>0</v>
      </c>
      <c r="BR56" s="14">
        <v>15</v>
      </c>
      <c r="BS56" s="14">
        <v>-579</v>
      </c>
      <c r="BT56" s="14">
        <v>-4</v>
      </c>
      <c r="BU56" s="14">
        <v>6091</v>
      </c>
      <c r="BV56" s="14">
        <v>8</v>
      </c>
      <c r="BW56" s="14">
        <v>125</v>
      </c>
      <c r="BX56" s="14">
        <v>58</v>
      </c>
      <c r="BY56" s="14">
        <v>373</v>
      </c>
      <c r="BZ56" s="14">
        <v>17</v>
      </c>
      <c r="CA56" s="19">
        <v>2</v>
      </c>
    </row>
    <row r="57" spans="1:79" ht="15.6" x14ac:dyDescent="0.3">
      <c r="A57" s="11">
        <v>5</v>
      </c>
      <c r="B57" s="11" t="s">
        <v>120</v>
      </c>
      <c r="C57" s="11" t="s">
        <v>121</v>
      </c>
      <c r="D57" s="11" t="s">
        <v>441</v>
      </c>
      <c r="E57" s="11" t="s">
        <v>403</v>
      </c>
      <c r="F57" s="11" t="s">
        <v>442</v>
      </c>
      <c r="G57" s="12">
        <v>23353238.75</v>
      </c>
      <c r="H57" s="12">
        <v>23353238.75</v>
      </c>
      <c r="I57" s="12">
        <v>22605108.869999997</v>
      </c>
      <c r="J57" s="12">
        <v>8108241.4000000004</v>
      </c>
      <c r="K57" s="12">
        <v>1445638.81</v>
      </c>
      <c r="L57" s="12">
        <v>6796659.9500000002</v>
      </c>
      <c r="M57" s="12">
        <v>17963.38</v>
      </c>
      <c r="N57" s="12">
        <v>59900</v>
      </c>
      <c r="O57" s="12">
        <v>5353.22</v>
      </c>
      <c r="P57" s="12">
        <v>472200.04</v>
      </c>
      <c r="Q57" s="12">
        <v>31233.22</v>
      </c>
      <c r="R57" s="12">
        <v>11242.06</v>
      </c>
      <c r="S57" s="12">
        <v>2199247.61</v>
      </c>
      <c r="T57" s="12">
        <v>1561868.02</v>
      </c>
      <c r="U57" s="12">
        <v>0</v>
      </c>
      <c r="V57" s="12">
        <v>0</v>
      </c>
      <c r="W57" s="12">
        <v>21836530.719999999</v>
      </c>
      <c r="X57" s="12">
        <v>473045.08</v>
      </c>
      <c r="Y57" s="12">
        <v>22309575.800000001</v>
      </c>
      <c r="Z57" s="13">
        <v>9.3132302165031433E-2</v>
      </c>
      <c r="AA57" s="13">
        <v>5.5399999999999998E-2</v>
      </c>
      <c r="AB57" s="12">
        <v>1210168.69</v>
      </c>
      <c r="AC57" s="12">
        <v>0</v>
      </c>
      <c r="AD57" s="12">
        <v>0</v>
      </c>
      <c r="AE57" s="12">
        <v>0</v>
      </c>
      <c r="AF57" s="12">
        <v>0</v>
      </c>
      <c r="AG57" s="12">
        <f t="shared" si="0"/>
        <v>0</v>
      </c>
      <c r="AH57" s="12">
        <v>455473.48</v>
      </c>
      <c r="AI57" s="12">
        <v>43212.74</v>
      </c>
      <c r="AJ57" s="12">
        <v>100214.92</v>
      </c>
      <c r="AK57" s="12">
        <v>9080</v>
      </c>
      <c r="AL57" s="12">
        <v>69315.86</v>
      </c>
      <c r="AM57" s="12">
        <v>5571.74</v>
      </c>
      <c r="AN57" s="12">
        <v>82246.179999999993</v>
      </c>
      <c r="AO57" s="12">
        <v>10200</v>
      </c>
      <c r="AP57" s="12">
        <v>0</v>
      </c>
      <c r="AQ57" s="12">
        <v>59830.66</v>
      </c>
      <c r="AR57" s="12">
        <v>84606.88</v>
      </c>
      <c r="AS57" s="12">
        <v>17226.52</v>
      </c>
      <c r="AT57" s="12">
        <v>0</v>
      </c>
      <c r="AU57" s="12">
        <v>9921.2800000000007</v>
      </c>
      <c r="AV57" s="12">
        <v>0</v>
      </c>
      <c r="AW57" s="12">
        <v>0</v>
      </c>
      <c r="AX57" s="12">
        <v>1035510.2</v>
      </c>
      <c r="AY57" s="13">
        <f t="shared" si="1"/>
        <v>0</v>
      </c>
      <c r="AZ57" s="12">
        <v>0</v>
      </c>
      <c r="BA57" s="12">
        <v>193714.74</v>
      </c>
      <c r="BB57" s="12">
        <v>0</v>
      </c>
      <c r="BC57" s="12">
        <v>215792.21</v>
      </c>
      <c r="BD57" s="12">
        <v>0</v>
      </c>
      <c r="BE57" s="12">
        <v>0</v>
      </c>
      <c r="BF57" s="12">
        <v>0</v>
      </c>
      <c r="BG57" s="12">
        <f t="shared" si="2"/>
        <v>0</v>
      </c>
      <c r="BH57" s="12">
        <v>0</v>
      </c>
      <c r="BI57" s="14">
        <v>2376</v>
      </c>
      <c r="BJ57" s="14">
        <v>1061</v>
      </c>
      <c r="BK57" s="14">
        <v>0</v>
      </c>
      <c r="BL57" s="14">
        <v>-1</v>
      </c>
      <c r="BM57" s="14">
        <v>-15</v>
      </c>
      <c r="BN57" s="14">
        <v>-66</v>
      </c>
      <c r="BO57" s="14">
        <v>-117</v>
      </c>
      <c r="BP57" s="14">
        <v>-584</v>
      </c>
      <c r="BQ57" s="14">
        <v>0</v>
      </c>
      <c r="BR57" s="14">
        <v>-3</v>
      </c>
      <c r="BS57" s="14">
        <v>-267</v>
      </c>
      <c r="BT57" s="14">
        <v>-1</v>
      </c>
      <c r="BU57" s="14">
        <v>2383</v>
      </c>
      <c r="BV57" s="14">
        <v>16</v>
      </c>
      <c r="BW57" s="14">
        <v>62</v>
      </c>
      <c r="BX57" s="14">
        <v>17</v>
      </c>
      <c r="BY57" s="14">
        <v>115</v>
      </c>
      <c r="BZ57" s="14">
        <v>61</v>
      </c>
      <c r="CA57" s="19">
        <v>9</v>
      </c>
    </row>
    <row r="58" spans="1:79" ht="15.6" x14ac:dyDescent="0.3">
      <c r="A58" s="11">
        <v>5</v>
      </c>
      <c r="B58" s="11" t="s">
        <v>195</v>
      </c>
      <c r="C58" s="11" t="s">
        <v>196</v>
      </c>
      <c r="D58" s="11" t="s">
        <v>450</v>
      </c>
      <c r="E58" s="11" t="s">
        <v>400</v>
      </c>
      <c r="F58" s="11" t="s">
        <v>444</v>
      </c>
      <c r="G58" s="12">
        <v>29540396.640000001</v>
      </c>
      <c r="H58" s="12">
        <v>29540396.640000001</v>
      </c>
      <c r="I58" s="12">
        <v>29037111.109999999</v>
      </c>
      <c r="J58" s="12">
        <v>6988753.2300000004</v>
      </c>
      <c r="K58" s="12">
        <v>1651341.58</v>
      </c>
      <c r="L58" s="12">
        <v>7715671.1200000001</v>
      </c>
      <c r="M58" s="12">
        <v>0</v>
      </c>
      <c r="N58" s="12">
        <v>5502.5</v>
      </c>
      <c r="O58" s="12">
        <v>0</v>
      </c>
      <c r="P58" s="12">
        <v>528048.34</v>
      </c>
      <c r="Q58" s="12">
        <v>0</v>
      </c>
      <c r="R58" s="12">
        <v>0</v>
      </c>
      <c r="S58" s="12">
        <v>5871551.3899999997</v>
      </c>
      <c r="T58" s="12">
        <v>3527399.17</v>
      </c>
      <c r="U58" s="12">
        <v>0</v>
      </c>
      <c r="V58" s="12">
        <v>0</v>
      </c>
      <c r="W58" s="12">
        <v>28185616.780000001</v>
      </c>
      <c r="X58" s="12">
        <v>67777.19</v>
      </c>
      <c r="Y58" s="12">
        <v>28253393.969999999</v>
      </c>
      <c r="Z58" s="13">
        <v>0.15823158621788025</v>
      </c>
      <c r="AA58" s="13">
        <v>5.5E-2</v>
      </c>
      <c r="AB58" s="12">
        <v>1550198.07</v>
      </c>
      <c r="AC58" s="12">
        <v>0</v>
      </c>
      <c r="AD58" s="12">
        <v>0</v>
      </c>
      <c r="AE58" s="12">
        <v>0</v>
      </c>
      <c r="AF58" s="12">
        <v>0</v>
      </c>
      <c r="AG58" s="12">
        <f t="shared" si="0"/>
        <v>0</v>
      </c>
      <c r="AH58" s="12">
        <v>578026.56999999995</v>
      </c>
      <c r="AI58" s="12">
        <v>47909.77</v>
      </c>
      <c r="AJ58" s="12">
        <v>106939.56</v>
      </c>
      <c r="AK58" s="12">
        <v>6679.52</v>
      </c>
      <c r="AL58" s="12">
        <v>116486.89</v>
      </c>
      <c r="AM58" s="12">
        <v>30674.52</v>
      </c>
      <c r="AN58" s="12">
        <v>50283.86</v>
      </c>
      <c r="AO58" s="12">
        <v>9800</v>
      </c>
      <c r="AP58" s="12">
        <v>85338.1</v>
      </c>
      <c r="AQ58" s="12">
        <v>0</v>
      </c>
      <c r="AR58" s="12">
        <v>64716.74</v>
      </c>
      <c r="AS58" s="12">
        <v>18700.080000000002</v>
      </c>
      <c r="AT58" s="12">
        <v>29415.57</v>
      </c>
      <c r="AU58" s="12">
        <v>13621.85</v>
      </c>
      <c r="AV58" s="12">
        <v>34177.75</v>
      </c>
      <c r="AW58" s="12">
        <v>0</v>
      </c>
      <c r="AX58" s="12">
        <v>1318201.51</v>
      </c>
      <c r="AY58" s="13">
        <f t="shared" si="1"/>
        <v>0</v>
      </c>
      <c r="AZ58" s="12">
        <v>0</v>
      </c>
      <c r="BA58" s="12">
        <v>193753</v>
      </c>
      <c r="BB58" s="12">
        <v>0</v>
      </c>
      <c r="BC58" s="12">
        <v>247347.29</v>
      </c>
      <c r="BD58" s="12">
        <v>0</v>
      </c>
      <c r="BE58" s="12">
        <v>0</v>
      </c>
      <c r="BF58" s="12">
        <v>0</v>
      </c>
      <c r="BG58" s="12">
        <f t="shared" si="2"/>
        <v>0</v>
      </c>
      <c r="BH58" s="12">
        <v>0</v>
      </c>
      <c r="BI58" s="14">
        <v>3905</v>
      </c>
      <c r="BJ58" s="14">
        <v>1753</v>
      </c>
      <c r="BK58" s="14">
        <v>25</v>
      </c>
      <c r="BL58" s="14">
        <v>0</v>
      </c>
      <c r="BM58" s="14">
        <v>-84</v>
      </c>
      <c r="BN58" s="14">
        <v>-186</v>
      </c>
      <c r="BO58" s="14">
        <v>-238</v>
      </c>
      <c r="BP58" s="14">
        <v>-450</v>
      </c>
      <c r="BQ58" s="14">
        <v>0</v>
      </c>
      <c r="BR58" s="14">
        <v>0</v>
      </c>
      <c r="BS58" s="14">
        <v>-499</v>
      </c>
      <c r="BT58" s="14">
        <v>-8</v>
      </c>
      <c r="BU58" s="14">
        <v>4218</v>
      </c>
      <c r="BV58" s="14">
        <v>3</v>
      </c>
      <c r="BW58" s="14">
        <v>154</v>
      </c>
      <c r="BX58" s="14">
        <v>75</v>
      </c>
      <c r="BY58" s="14">
        <v>236</v>
      </c>
      <c r="BZ58" s="14">
        <v>1</v>
      </c>
      <c r="CA58" s="19">
        <v>9</v>
      </c>
    </row>
    <row r="59" spans="1:79" ht="15.6" x14ac:dyDescent="0.3">
      <c r="A59" s="11">
        <v>5</v>
      </c>
      <c r="B59" s="11" t="s">
        <v>209</v>
      </c>
      <c r="C59" s="11" t="s">
        <v>210</v>
      </c>
      <c r="D59" s="23" t="s">
        <v>448</v>
      </c>
      <c r="E59" s="11" t="s">
        <v>400</v>
      </c>
      <c r="F59" s="11" t="s">
        <v>444</v>
      </c>
      <c r="G59" s="12">
        <v>39648309.5</v>
      </c>
      <c r="H59" s="12">
        <v>39648309.899999999</v>
      </c>
      <c r="I59" s="12">
        <f>+ 39648309.9-163885.72</f>
        <v>39484424.18</v>
      </c>
      <c r="J59" s="12">
        <v>6456966.4400000004</v>
      </c>
      <c r="K59" s="12">
        <v>1490850.6</v>
      </c>
      <c r="L59" s="12">
        <v>13908377.210000001</v>
      </c>
      <c r="M59" s="12">
        <v>0</v>
      </c>
      <c r="N59" s="12">
        <v>0</v>
      </c>
      <c r="O59" s="12">
        <v>30367.67</v>
      </c>
      <c r="P59" s="12">
        <v>975025.2</v>
      </c>
      <c r="Q59" s="12">
        <v>0</v>
      </c>
      <c r="R59" s="12">
        <v>0</v>
      </c>
      <c r="S59" s="12">
        <v>2531482.6</v>
      </c>
      <c r="T59" s="12">
        <v>9412161.1999999993</v>
      </c>
      <c r="U59" s="12">
        <v>0</v>
      </c>
      <c r="V59" s="12">
        <v>0</v>
      </c>
      <c r="W59" s="12">
        <v>37348464.149999999</v>
      </c>
      <c r="X59" s="12">
        <v>38334.480000000003</v>
      </c>
      <c r="Y59" s="12">
        <v>37386798.630000003</v>
      </c>
      <c r="Z59" s="13">
        <f>+ 6477332.4/39648309.9</f>
        <v>0.16336969763243303</v>
      </c>
      <c r="AA59" s="13">
        <v>6.4100000000000004E-2</v>
      </c>
      <c r="AB59" s="12">
        <v>2395079.96</v>
      </c>
      <c r="AC59" s="12">
        <v>0</v>
      </c>
      <c r="AD59" s="12">
        <v>0</v>
      </c>
      <c r="AE59" s="12">
        <v>0</v>
      </c>
      <c r="AF59" s="12">
        <v>0</v>
      </c>
      <c r="AG59" s="12">
        <f t="shared" si="0"/>
        <v>0</v>
      </c>
      <c r="AH59" s="12">
        <v>1059506.05</v>
      </c>
      <c r="AI59" s="12">
        <v>86281.13</v>
      </c>
      <c r="AJ59" s="12">
        <v>217946.51</v>
      </c>
      <c r="AK59" s="12">
        <v>49492.44</v>
      </c>
      <c r="AL59" s="12">
        <v>158587.48000000001</v>
      </c>
      <c r="AM59" s="12">
        <v>31800</v>
      </c>
      <c r="AN59" s="12">
        <v>35344.769999999997</v>
      </c>
      <c r="AO59" s="12">
        <v>9800</v>
      </c>
      <c r="AP59" s="12">
        <v>2000</v>
      </c>
      <c r="AQ59" s="12">
        <v>0</v>
      </c>
      <c r="AR59" s="12">
        <v>72754.38</v>
      </c>
      <c r="AS59" s="12">
        <v>30741.57</v>
      </c>
      <c r="AT59" s="12">
        <v>0</v>
      </c>
      <c r="AU59" s="12">
        <v>22283.040000000001</v>
      </c>
      <c r="AV59" s="12">
        <v>39963.75</v>
      </c>
      <c r="AW59" s="12">
        <v>0</v>
      </c>
      <c r="AX59" s="12">
        <v>1992847.26</v>
      </c>
      <c r="AY59" s="13">
        <f t="shared" si="1"/>
        <v>0</v>
      </c>
      <c r="AZ59" s="12">
        <v>0</v>
      </c>
      <c r="BA59" s="12">
        <v>193753</v>
      </c>
      <c r="BB59" s="12">
        <v>0</v>
      </c>
      <c r="BC59" s="12">
        <v>534410</v>
      </c>
      <c r="BD59" s="12">
        <v>36198.19</v>
      </c>
      <c r="BE59" s="12">
        <v>36198.19</v>
      </c>
      <c r="BF59" s="12">
        <v>0</v>
      </c>
      <c r="BG59" s="12">
        <f t="shared" si="2"/>
        <v>36198.19</v>
      </c>
      <c r="BH59" s="12">
        <v>0</v>
      </c>
      <c r="BI59" s="14">
        <v>6009</v>
      </c>
      <c r="BJ59" s="14">
        <v>3358</v>
      </c>
      <c r="BK59" s="14">
        <v>172</v>
      </c>
      <c r="BL59" s="14">
        <v>-5</v>
      </c>
      <c r="BM59" s="14">
        <v>-18</v>
      </c>
      <c r="BN59" s="14">
        <v>-79</v>
      </c>
      <c r="BO59" s="14">
        <v>-389</v>
      </c>
      <c r="BP59" s="14">
        <v>-637</v>
      </c>
      <c r="BQ59" s="14">
        <v>2</v>
      </c>
      <c r="BR59" s="14">
        <v>16</v>
      </c>
      <c r="BS59" s="14">
        <v>-10</v>
      </c>
      <c r="BT59" s="14">
        <v>-3</v>
      </c>
      <c r="BU59" s="14">
        <v>8416</v>
      </c>
      <c r="BV59" s="14">
        <v>0</v>
      </c>
      <c r="BW59" s="14">
        <v>5</v>
      </c>
      <c r="BX59" s="14">
        <v>1</v>
      </c>
      <c r="BY59" s="14">
        <v>0</v>
      </c>
      <c r="BZ59" s="14">
        <v>3</v>
      </c>
      <c r="CA59" s="19">
        <v>1</v>
      </c>
    </row>
    <row r="60" spans="1:79" ht="15.6" x14ac:dyDescent="0.3">
      <c r="A60" s="11">
        <v>5</v>
      </c>
      <c r="B60" s="11" t="s">
        <v>220</v>
      </c>
      <c r="C60" s="11" t="s">
        <v>221</v>
      </c>
      <c r="D60" s="11" t="s">
        <v>431</v>
      </c>
      <c r="E60" s="11" t="s">
        <v>400</v>
      </c>
      <c r="F60" s="11" t="s">
        <v>444</v>
      </c>
      <c r="G60" s="12">
        <v>21638063.510000002</v>
      </c>
      <c r="H60" s="12">
        <v>21650625.48</v>
      </c>
      <c r="I60" s="12">
        <v>20304394.770000003</v>
      </c>
      <c r="J60" s="12">
        <v>1972210.93</v>
      </c>
      <c r="K60" s="12">
        <v>883422.34</v>
      </c>
      <c r="L60" s="12">
        <v>9670035.3900000006</v>
      </c>
      <c r="M60" s="12">
        <v>0</v>
      </c>
      <c r="N60" s="12">
        <v>0</v>
      </c>
      <c r="O60" s="12">
        <v>7696.19</v>
      </c>
      <c r="P60" s="12">
        <v>721958.49</v>
      </c>
      <c r="Q60" s="12">
        <v>0</v>
      </c>
      <c r="R60" s="12">
        <v>0</v>
      </c>
      <c r="S60" s="12">
        <v>2388007.7799999998</v>
      </c>
      <c r="T60" s="12">
        <v>2988686.99</v>
      </c>
      <c r="U60" s="12">
        <v>0</v>
      </c>
      <c r="V60" s="12">
        <v>0</v>
      </c>
      <c r="W60" s="12">
        <v>20008686.859999999</v>
      </c>
      <c r="X60" s="12">
        <v>0</v>
      </c>
      <c r="Y60" s="12">
        <v>20008686.859999999</v>
      </c>
      <c r="Z60" s="13">
        <v>4.2416956275701523E-2</v>
      </c>
      <c r="AA60" s="13">
        <v>6.88E-2</v>
      </c>
      <c r="AB60" s="12">
        <v>1376668.75</v>
      </c>
      <c r="AC60" s="12">
        <v>0</v>
      </c>
      <c r="AD60" s="12">
        <v>0</v>
      </c>
      <c r="AE60" s="12">
        <v>0</v>
      </c>
      <c r="AF60" s="12">
        <v>0</v>
      </c>
      <c r="AG60" s="12">
        <f t="shared" si="0"/>
        <v>0</v>
      </c>
      <c r="AH60" s="12">
        <v>606378.6</v>
      </c>
      <c r="AI60" s="12">
        <v>49998.8</v>
      </c>
      <c r="AJ60" s="12">
        <v>132031.72</v>
      </c>
      <c r="AK60" s="12">
        <v>13721.98</v>
      </c>
      <c r="AL60" s="12">
        <v>87102.57</v>
      </c>
      <c r="AM60" s="12">
        <v>3614.54</v>
      </c>
      <c r="AN60" s="12">
        <v>43492.79</v>
      </c>
      <c r="AO60" s="12">
        <v>9800</v>
      </c>
      <c r="AP60" s="12">
        <v>157.5</v>
      </c>
      <c r="AQ60" s="12">
        <v>2921.11</v>
      </c>
      <c r="AR60" s="12">
        <v>66172.800000000003</v>
      </c>
      <c r="AS60" s="12">
        <v>27305.11</v>
      </c>
      <c r="AT60" s="12">
        <v>14650</v>
      </c>
      <c r="AU60" s="12">
        <v>7410.24</v>
      </c>
      <c r="AV60" s="12">
        <v>34189.39</v>
      </c>
      <c r="AW60" s="12">
        <v>0</v>
      </c>
      <c r="AX60" s="12">
        <v>1194756.1100000001</v>
      </c>
      <c r="AY60" s="13">
        <f t="shared" si="1"/>
        <v>0</v>
      </c>
      <c r="AZ60" s="12">
        <v>0</v>
      </c>
      <c r="BA60" s="12">
        <v>193752.99</v>
      </c>
      <c r="BB60" s="12">
        <v>0</v>
      </c>
      <c r="BC60" s="12">
        <v>232933.74</v>
      </c>
      <c r="BD60" s="12">
        <v>0</v>
      </c>
      <c r="BE60" s="12">
        <v>0</v>
      </c>
      <c r="BF60" s="12">
        <v>0</v>
      </c>
      <c r="BG60" s="12">
        <f t="shared" si="2"/>
        <v>0</v>
      </c>
      <c r="BH60" s="12">
        <v>0</v>
      </c>
      <c r="BI60" s="14">
        <v>3249</v>
      </c>
      <c r="BJ60" s="14">
        <v>1428</v>
      </c>
      <c r="BK60" s="14">
        <v>3</v>
      </c>
      <c r="BL60" s="14">
        <v>4</v>
      </c>
      <c r="BM60" s="14">
        <v>-23</v>
      </c>
      <c r="BN60" s="14">
        <v>-61</v>
      </c>
      <c r="BO60" s="14">
        <v>-100</v>
      </c>
      <c r="BP60" s="14">
        <v>-383</v>
      </c>
      <c r="BQ60" s="14">
        <v>0</v>
      </c>
      <c r="BR60" s="14">
        <v>1</v>
      </c>
      <c r="BS60" s="14">
        <v>-337</v>
      </c>
      <c r="BT60" s="14">
        <v>-4</v>
      </c>
      <c r="BU60" s="14">
        <v>3777</v>
      </c>
      <c r="BV60" s="14">
        <v>11</v>
      </c>
      <c r="BW60" s="14">
        <v>78</v>
      </c>
      <c r="BX60" s="14">
        <v>38</v>
      </c>
      <c r="BY60" s="14">
        <v>208</v>
      </c>
      <c r="BZ60" s="14">
        <v>9</v>
      </c>
      <c r="CA60" s="19">
        <v>4</v>
      </c>
    </row>
    <row r="61" spans="1:79" ht="15.6" x14ac:dyDescent="0.3">
      <c r="A61" s="11">
        <v>5</v>
      </c>
      <c r="B61" s="11" t="s">
        <v>224</v>
      </c>
      <c r="C61" s="11" t="s">
        <v>225</v>
      </c>
      <c r="D61" s="11" t="s">
        <v>451</v>
      </c>
      <c r="E61" s="11" t="s">
        <v>394</v>
      </c>
      <c r="F61" s="11" t="s">
        <v>442</v>
      </c>
      <c r="G61" s="12">
        <v>23700966.059999999</v>
      </c>
      <c r="H61" s="12">
        <v>23700966.059999999</v>
      </c>
      <c r="I61" s="12">
        <v>23085230.52</v>
      </c>
      <c r="J61" s="12">
        <v>3989705.13</v>
      </c>
      <c r="K61" s="12">
        <v>1464703.47</v>
      </c>
      <c r="L61" s="12">
        <v>8538626.4800000004</v>
      </c>
      <c r="M61" s="12">
        <v>3420187.75</v>
      </c>
      <c r="N61" s="12">
        <v>44883.82</v>
      </c>
      <c r="O61" s="12">
        <v>0</v>
      </c>
      <c r="P61" s="12">
        <v>731872.33</v>
      </c>
      <c r="Q61" s="12">
        <v>19124.29</v>
      </c>
      <c r="R61" s="12">
        <v>551.80999999999995</v>
      </c>
      <c r="S61" s="12">
        <v>1696553.71</v>
      </c>
      <c r="T61" s="12">
        <v>1871930.1</v>
      </c>
      <c r="U61" s="12">
        <v>0</v>
      </c>
      <c r="V61" s="12">
        <v>0</v>
      </c>
      <c r="W61" s="12">
        <v>19413759.34</v>
      </c>
      <c r="X61" s="12">
        <v>3502664.73</v>
      </c>
      <c r="Y61" s="12">
        <v>22916424.07</v>
      </c>
      <c r="Z61" s="13">
        <v>9.5881193876266479E-2</v>
      </c>
      <c r="AA61" s="13">
        <v>5.7700000000000001E-2</v>
      </c>
      <c r="AB61" s="12">
        <v>1120368.1200000001</v>
      </c>
      <c r="AC61" s="12">
        <v>0</v>
      </c>
      <c r="AD61" s="12">
        <v>0</v>
      </c>
      <c r="AE61" s="12">
        <v>0</v>
      </c>
      <c r="AF61" s="12">
        <v>0</v>
      </c>
      <c r="AG61" s="12">
        <f t="shared" si="0"/>
        <v>0</v>
      </c>
      <c r="AH61" s="12">
        <v>455447.99</v>
      </c>
      <c r="AI61" s="12">
        <v>35573.199999999997</v>
      </c>
      <c r="AJ61" s="12">
        <v>93140.02</v>
      </c>
      <c r="AK61" s="12">
        <v>3216.19</v>
      </c>
      <c r="AL61" s="12">
        <v>47950.34</v>
      </c>
      <c r="AM61" s="12">
        <v>0</v>
      </c>
      <c r="AN61" s="12">
        <v>58305.72</v>
      </c>
      <c r="AO61" s="12">
        <v>9800</v>
      </c>
      <c r="AP61" s="12">
        <v>0</v>
      </c>
      <c r="AQ61" s="12">
        <v>102142.19</v>
      </c>
      <c r="AR61" s="12">
        <v>39685.79</v>
      </c>
      <c r="AS61" s="12">
        <v>8500.41</v>
      </c>
      <c r="AT61" s="12">
        <v>0</v>
      </c>
      <c r="AU61" s="12">
        <v>9135.06</v>
      </c>
      <c r="AV61" s="12">
        <v>300</v>
      </c>
      <c r="AW61" s="12">
        <v>0</v>
      </c>
      <c r="AX61" s="12">
        <v>949058.31</v>
      </c>
      <c r="AY61" s="13">
        <f t="shared" si="1"/>
        <v>0</v>
      </c>
      <c r="AZ61" s="12">
        <v>0</v>
      </c>
      <c r="BA61" s="12">
        <v>193753</v>
      </c>
      <c r="BB61" s="12">
        <v>0</v>
      </c>
      <c r="BC61" s="12">
        <v>193054.75</v>
      </c>
      <c r="BD61" s="12">
        <v>0</v>
      </c>
      <c r="BE61" s="12">
        <v>0</v>
      </c>
      <c r="BF61" s="12">
        <v>0</v>
      </c>
      <c r="BG61" s="12">
        <f t="shared" si="2"/>
        <v>0</v>
      </c>
      <c r="BH61" s="12">
        <v>0</v>
      </c>
      <c r="BI61" s="14">
        <v>3237</v>
      </c>
      <c r="BJ61" s="14">
        <v>1382</v>
      </c>
      <c r="BK61" s="14">
        <v>4</v>
      </c>
      <c r="BL61" s="14">
        <v>0</v>
      </c>
      <c r="BM61" s="14">
        <v>-18</v>
      </c>
      <c r="BN61" s="14">
        <v>-59</v>
      </c>
      <c r="BO61" s="14">
        <v>-57</v>
      </c>
      <c r="BP61" s="14">
        <v>-398</v>
      </c>
      <c r="BQ61" s="14">
        <v>0</v>
      </c>
      <c r="BR61" s="14">
        <v>0</v>
      </c>
      <c r="BS61" s="14">
        <v>-351</v>
      </c>
      <c r="BT61" s="14">
        <v>-2</v>
      </c>
      <c r="BU61" s="14">
        <v>3738</v>
      </c>
      <c r="BV61" s="14">
        <v>1</v>
      </c>
      <c r="BW61" s="14">
        <v>93</v>
      </c>
      <c r="BX61" s="14">
        <v>78</v>
      </c>
      <c r="BY61" s="14">
        <v>115</v>
      </c>
      <c r="BZ61" s="14">
        <v>58</v>
      </c>
      <c r="CA61" s="19">
        <v>2</v>
      </c>
    </row>
    <row r="62" spans="1:79" ht="15.6" x14ac:dyDescent="0.3">
      <c r="A62" s="11">
        <v>6</v>
      </c>
      <c r="B62" s="11" t="s">
        <v>63</v>
      </c>
      <c r="C62" s="11" t="s">
        <v>64</v>
      </c>
      <c r="D62" s="11" t="s">
        <v>452</v>
      </c>
      <c r="E62" s="11" t="s">
        <v>397</v>
      </c>
      <c r="F62" s="11" t="s">
        <v>453</v>
      </c>
      <c r="G62" s="12">
        <v>25297515.059999999</v>
      </c>
      <c r="H62" s="12">
        <v>25297515.059999999</v>
      </c>
      <c r="I62" s="12">
        <v>24470663.039999995</v>
      </c>
      <c r="J62" s="12">
        <v>17963.82</v>
      </c>
      <c r="K62" s="12">
        <v>2672294.84</v>
      </c>
      <c r="L62" s="12">
        <v>7742693.5300000003</v>
      </c>
      <c r="M62" s="12">
        <v>0</v>
      </c>
      <c r="N62" s="12">
        <v>53314.239999999998</v>
      </c>
      <c r="O62" s="12">
        <v>0</v>
      </c>
      <c r="P62" s="12">
        <v>1757761.9</v>
      </c>
      <c r="Q62" s="12">
        <v>0</v>
      </c>
      <c r="R62" s="12">
        <v>0</v>
      </c>
      <c r="S62" s="12">
        <v>6420805.0800000001</v>
      </c>
      <c r="T62" s="12">
        <v>2854564.35</v>
      </c>
      <c r="U62" s="12">
        <v>0</v>
      </c>
      <c r="V62" s="12">
        <v>0</v>
      </c>
      <c r="W62" s="12">
        <v>23682689.68</v>
      </c>
      <c r="X62" s="12">
        <v>318899.59999999998</v>
      </c>
      <c r="Y62" s="12">
        <v>24001589.280000001</v>
      </c>
      <c r="Z62" s="13">
        <v>0.14001047611236572</v>
      </c>
      <c r="AA62" s="13">
        <v>9.3600000000000003E-2</v>
      </c>
      <c r="AB62" s="12">
        <v>2216606.16</v>
      </c>
      <c r="AC62" s="12">
        <v>0</v>
      </c>
      <c r="AD62" s="12">
        <v>0</v>
      </c>
      <c r="AE62" s="12">
        <v>0</v>
      </c>
      <c r="AF62" s="12">
        <v>128.07</v>
      </c>
      <c r="AG62" s="12">
        <f t="shared" si="0"/>
        <v>128.07</v>
      </c>
      <c r="AH62" s="12">
        <v>892001.55</v>
      </c>
      <c r="AI62" s="12">
        <v>79295.7</v>
      </c>
      <c r="AJ62" s="12">
        <v>297775.96999999997</v>
      </c>
      <c r="AK62" s="12">
        <v>552.83000000000004</v>
      </c>
      <c r="AL62" s="12">
        <v>195004.01</v>
      </c>
      <c r="AM62" s="12">
        <v>61958.11</v>
      </c>
      <c r="AN62" s="12">
        <v>58667.31</v>
      </c>
      <c r="AO62" s="12">
        <v>7210</v>
      </c>
      <c r="AP62" s="12">
        <v>24962.33</v>
      </c>
      <c r="AQ62" s="12">
        <v>123.42</v>
      </c>
      <c r="AR62" s="12">
        <v>108041.62</v>
      </c>
      <c r="AS62" s="12">
        <v>23074.68</v>
      </c>
      <c r="AT62" s="12">
        <v>37053.800000000003</v>
      </c>
      <c r="AU62" s="12">
        <v>454.65</v>
      </c>
      <c r="AV62" s="12">
        <v>31233.08</v>
      </c>
      <c r="AW62" s="12">
        <v>0</v>
      </c>
      <c r="AX62" s="12">
        <v>1936372.82</v>
      </c>
      <c r="AY62" s="13">
        <f t="shared" si="1"/>
        <v>0</v>
      </c>
      <c r="AZ62" s="12">
        <v>765.07</v>
      </c>
      <c r="BA62" s="12">
        <v>193753</v>
      </c>
      <c r="BB62" s="12">
        <v>0</v>
      </c>
      <c r="BC62" s="12">
        <v>426613.8</v>
      </c>
      <c r="BD62" s="12">
        <v>0</v>
      </c>
      <c r="BE62" s="12">
        <v>0</v>
      </c>
      <c r="BF62" s="12">
        <v>0</v>
      </c>
      <c r="BG62" s="12">
        <f t="shared" si="2"/>
        <v>0</v>
      </c>
      <c r="BH62" s="12">
        <v>0</v>
      </c>
      <c r="BI62" s="14">
        <v>3278</v>
      </c>
      <c r="BJ62" s="14">
        <v>1801</v>
      </c>
      <c r="BK62" s="14">
        <v>34</v>
      </c>
      <c r="BL62" s="14">
        <v>-31</v>
      </c>
      <c r="BM62" s="14">
        <v>-101</v>
      </c>
      <c r="BN62" s="14">
        <v>-116</v>
      </c>
      <c r="BO62" s="14">
        <v>-440</v>
      </c>
      <c r="BP62" s="14">
        <v>-380</v>
      </c>
      <c r="BQ62" s="14">
        <v>19</v>
      </c>
      <c r="BR62" s="14">
        <v>-45</v>
      </c>
      <c r="BS62" s="14">
        <v>-360</v>
      </c>
      <c r="BT62" s="14">
        <v>0</v>
      </c>
      <c r="BU62" s="14">
        <v>3659</v>
      </c>
      <c r="BV62" s="14">
        <v>4</v>
      </c>
      <c r="BW62" s="14">
        <v>58</v>
      </c>
      <c r="BX62" s="14">
        <v>23</v>
      </c>
      <c r="BY62" s="14">
        <v>271</v>
      </c>
      <c r="BZ62" s="14">
        <v>3</v>
      </c>
      <c r="CA62" s="19">
        <v>5</v>
      </c>
    </row>
    <row r="63" spans="1:79" ht="15.6" x14ac:dyDescent="0.3">
      <c r="A63" s="11">
        <v>6</v>
      </c>
      <c r="B63" s="11" t="s">
        <v>176</v>
      </c>
      <c r="C63" s="11" t="s">
        <v>177</v>
      </c>
      <c r="D63" s="11" t="s">
        <v>454</v>
      </c>
      <c r="E63" s="11" t="s">
        <v>394</v>
      </c>
      <c r="F63" s="11" t="s">
        <v>453</v>
      </c>
      <c r="G63" s="12">
        <v>24295981.390000001</v>
      </c>
      <c r="H63" s="12">
        <v>24331068.109999999</v>
      </c>
      <c r="I63" s="12">
        <v>23376568.760000002</v>
      </c>
      <c r="J63" s="12">
        <v>0</v>
      </c>
      <c r="K63" s="12">
        <v>1112813.8500000001</v>
      </c>
      <c r="L63" s="12">
        <v>8976345.3000000007</v>
      </c>
      <c r="M63" s="12">
        <v>0</v>
      </c>
      <c r="N63" s="12">
        <v>0</v>
      </c>
      <c r="O63" s="12">
        <v>0</v>
      </c>
      <c r="P63" s="12">
        <v>1472844.45</v>
      </c>
      <c r="Q63" s="12">
        <v>0</v>
      </c>
      <c r="R63" s="12">
        <v>0</v>
      </c>
      <c r="S63" s="12">
        <v>7284314.5499999998</v>
      </c>
      <c r="T63" s="12">
        <v>2445029.19</v>
      </c>
      <c r="U63" s="12">
        <v>0</v>
      </c>
      <c r="V63" s="12">
        <v>103312.55</v>
      </c>
      <c r="W63" s="12">
        <v>23427313.329999998</v>
      </c>
      <c r="X63" s="12">
        <v>138385.64000000001</v>
      </c>
      <c r="Y63" s="12">
        <v>23565698.969999999</v>
      </c>
      <c r="Z63" s="13">
        <v>5.6382209062576294E-2</v>
      </c>
      <c r="AA63" s="13">
        <v>9.0999999999999998E-2</v>
      </c>
      <c r="AB63" s="12">
        <v>2135965.9900000002</v>
      </c>
      <c r="AC63" s="12">
        <v>0</v>
      </c>
      <c r="AD63" s="12">
        <v>47899.8</v>
      </c>
      <c r="AE63" s="12">
        <v>35072.449999999997</v>
      </c>
      <c r="AF63" s="12">
        <v>4838.71</v>
      </c>
      <c r="AG63" s="12">
        <f t="shared" si="0"/>
        <v>39911.159999999996</v>
      </c>
      <c r="AH63" s="12">
        <v>1016602.33</v>
      </c>
      <c r="AI63" s="12">
        <v>78208.55</v>
      </c>
      <c r="AJ63" s="12">
        <v>252643.22</v>
      </c>
      <c r="AK63" s="12">
        <v>0</v>
      </c>
      <c r="AL63" s="12">
        <v>180932.52</v>
      </c>
      <c r="AM63" s="12">
        <v>53000</v>
      </c>
      <c r="AN63" s="12">
        <v>114902.08</v>
      </c>
      <c r="AO63" s="12">
        <v>7550</v>
      </c>
      <c r="AP63" s="12">
        <v>0</v>
      </c>
      <c r="AQ63" s="12">
        <v>72641.83</v>
      </c>
      <c r="AR63" s="12">
        <v>64734.39</v>
      </c>
      <c r="AS63" s="12">
        <v>14831.6</v>
      </c>
      <c r="AT63" s="12">
        <v>6515.29</v>
      </c>
      <c r="AU63" s="12">
        <v>37024.65</v>
      </c>
      <c r="AV63" s="12">
        <v>35512.160000000003</v>
      </c>
      <c r="AW63" s="12">
        <v>0</v>
      </c>
      <c r="AX63" s="12">
        <v>2054578.82</v>
      </c>
      <c r="AY63" s="13">
        <f t="shared" si="1"/>
        <v>0</v>
      </c>
      <c r="AZ63" s="12">
        <v>0</v>
      </c>
      <c r="BA63" s="12">
        <v>193752.95999999999</v>
      </c>
      <c r="BB63" s="12">
        <v>0</v>
      </c>
      <c r="BC63" s="12">
        <v>422410.73</v>
      </c>
      <c r="BD63" s="12">
        <v>0</v>
      </c>
      <c r="BE63" s="12">
        <v>0</v>
      </c>
      <c r="BF63" s="12">
        <v>0</v>
      </c>
      <c r="BG63" s="12">
        <f t="shared" si="2"/>
        <v>0</v>
      </c>
      <c r="BH63" s="12">
        <v>0</v>
      </c>
      <c r="BI63" s="14">
        <v>3569</v>
      </c>
      <c r="BJ63" s="14">
        <v>1068</v>
      </c>
      <c r="BK63" s="14">
        <v>0</v>
      </c>
      <c r="BL63" s="14">
        <v>0</v>
      </c>
      <c r="BM63" s="14">
        <v>-16</v>
      </c>
      <c r="BN63" s="14">
        <v>-90</v>
      </c>
      <c r="BO63" s="14">
        <v>-79</v>
      </c>
      <c r="BP63" s="14">
        <v>-260</v>
      </c>
      <c r="BQ63" s="14">
        <v>0</v>
      </c>
      <c r="BR63" s="14">
        <v>5</v>
      </c>
      <c r="BS63" s="14">
        <v>-838</v>
      </c>
      <c r="BT63" s="14">
        <v>0</v>
      </c>
      <c r="BU63" s="14">
        <v>3359</v>
      </c>
      <c r="BV63" s="14">
        <v>0</v>
      </c>
      <c r="BW63" s="14">
        <v>128</v>
      </c>
      <c r="BX63" s="14">
        <v>67</v>
      </c>
      <c r="BY63" s="14">
        <v>630</v>
      </c>
      <c r="BZ63" s="14">
        <v>13</v>
      </c>
      <c r="CA63" s="19">
        <v>0</v>
      </c>
    </row>
    <row r="64" spans="1:79" ht="15.6" x14ac:dyDescent="0.3">
      <c r="A64" s="11">
        <v>6</v>
      </c>
      <c r="B64" s="11" t="s">
        <v>185</v>
      </c>
      <c r="C64" s="11" t="s">
        <v>17</v>
      </c>
      <c r="D64" s="11" t="s">
        <v>455</v>
      </c>
      <c r="E64" s="11" t="s">
        <v>394</v>
      </c>
      <c r="F64" s="11" t="s">
        <v>453</v>
      </c>
      <c r="G64" s="12">
        <v>59778500.840000004</v>
      </c>
      <c r="H64" s="12">
        <v>59778500.840000004</v>
      </c>
      <c r="I64" s="12">
        <v>55763824.440000005</v>
      </c>
      <c r="J64" s="12">
        <v>0</v>
      </c>
      <c r="K64" s="12">
        <v>5669449.0800000001</v>
      </c>
      <c r="L64" s="12">
        <v>18804549.789999999</v>
      </c>
      <c r="M64" s="12">
        <v>0</v>
      </c>
      <c r="N64" s="12">
        <v>0</v>
      </c>
      <c r="O64" s="12">
        <v>0</v>
      </c>
      <c r="P64" s="12">
        <v>4283688.5599999996</v>
      </c>
      <c r="Q64" s="12">
        <v>0</v>
      </c>
      <c r="R64" s="12">
        <v>0</v>
      </c>
      <c r="S64" s="12">
        <v>12287910.65</v>
      </c>
      <c r="T64" s="12">
        <v>7820331.9299999997</v>
      </c>
      <c r="U64" s="12">
        <v>0</v>
      </c>
      <c r="V64" s="12">
        <v>0</v>
      </c>
      <c r="W64" s="12">
        <v>53205944.689999998</v>
      </c>
      <c r="X64" s="12">
        <v>210660.78</v>
      </c>
      <c r="Y64" s="12">
        <v>53416605.469999999</v>
      </c>
      <c r="Z64" s="13">
        <v>8.7315008044242859E-2</v>
      </c>
      <c r="AA64" s="13">
        <v>8.1600000000000006E-2</v>
      </c>
      <c r="AB64" s="12">
        <v>4340014.68</v>
      </c>
      <c r="AC64" s="12">
        <v>0</v>
      </c>
      <c r="AD64" s="12">
        <v>0</v>
      </c>
      <c r="AE64" s="12">
        <v>0</v>
      </c>
      <c r="AF64" s="12">
        <v>399.51</v>
      </c>
      <c r="AG64" s="12">
        <f t="shared" si="0"/>
        <v>399.51</v>
      </c>
      <c r="AH64" s="12">
        <v>1922664.37</v>
      </c>
      <c r="AI64" s="12">
        <v>154674.64000000001</v>
      </c>
      <c r="AJ64" s="12">
        <v>455824.85</v>
      </c>
      <c r="AK64" s="12">
        <v>29623.49</v>
      </c>
      <c r="AL64" s="12">
        <v>542305.56000000006</v>
      </c>
      <c r="AM64" s="12">
        <v>85260.22</v>
      </c>
      <c r="AN64" s="12">
        <v>92832.29</v>
      </c>
      <c r="AO64" s="12">
        <v>15140</v>
      </c>
      <c r="AP64" s="12">
        <v>36846.51</v>
      </c>
      <c r="AQ64" s="12">
        <v>0</v>
      </c>
      <c r="AR64" s="12">
        <v>415086.27</v>
      </c>
      <c r="AS64" s="12">
        <v>40633.050000000003</v>
      </c>
      <c r="AT64" s="12">
        <v>44060.08</v>
      </c>
      <c r="AU64" s="12">
        <v>1732.3</v>
      </c>
      <c r="AV64" s="12">
        <v>76379.539999999994</v>
      </c>
      <c r="AW64" s="12">
        <v>0</v>
      </c>
      <c r="AX64" s="12">
        <v>4328116.58</v>
      </c>
      <c r="AY64" s="13">
        <f t="shared" si="1"/>
        <v>0</v>
      </c>
      <c r="AZ64" s="12">
        <v>4430.75</v>
      </c>
      <c r="BA64" s="12">
        <v>193753</v>
      </c>
      <c r="BB64" s="12">
        <v>0</v>
      </c>
      <c r="BC64" s="12">
        <v>907605.66</v>
      </c>
      <c r="BD64" s="12">
        <v>0</v>
      </c>
      <c r="BE64" s="12">
        <v>0</v>
      </c>
      <c r="BF64" s="12">
        <v>0</v>
      </c>
      <c r="BG64" s="12">
        <f t="shared" si="2"/>
        <v>0</v>
      </c>
      <c r="BH64" s="12">
        <v>0</v>
      </c>
      <c r="BI64" s="14">
        <v>9279</v>
      </c>
      <c r="BJ64" s="14">
        <v>4395</v>
      </c>
      <c r="BK64" s="14">
        <v>51</v>
      </c>
      <c r="BL64" s="14">
        <v>-62</v>
      </c>
      <c r="BM64" s="14">
        <v>-145</v>
      </c>
      <c r="BN64" s="14">
        <v>-298</v>
      </c>
      <c r="BO64" s="14">
        <v>-1109</v>
      </c>
      <c r="BP64" s="14">
        <v>-1144</v>
      </c>
      <c r="BQ64" s="14">
        <v>6</v>
      </c>
      <c r="BR64" s="14">
        <v>53</v>
      </c>
      <c r="BS64" s="14">
        <v>-1588</v>
      </c>
      <c r="BT64" s="14">
        <v>0</v>
      </c>
      <c r="BU64" s="14">
        <v>9438</v>
      </c>
      <c r="BV64" s="14">
        <v>13</v>
      </c>
      <c r="BW64" s="14">
        <v>276</v>
      </c>
      <c r="BX64" s="14">
        <v>137</v>
      </c>
      <c r="BY64" s="14">
        <v>1032</v>
      </c>
      <c r="BZ64" s="14">
        <v>123</v>
      </c>
      <c r="CA64" s="19">
        <v>24</v>
      </c>
    </row>
    <row r="65" spans="1:79" s="45" customFormat="1" ht="15.6" x14ac:dyDescent="0.3">
      <c r="A65" s="64">
        <v>6</v>
      </c>
      <c r="B65" s="65" t="s">
        <v>600</v>
      </c>
      <c r="C65" s="64"/>
      <c r="D65" s="64" t="s">
        <v>456</v>
      </c>
      <c r="E65" s="64" t="s">
        <v>397</v>
      </c>
      <c r="F65" s="64" t="s">
        <v>453</v>
      </c>
      <c r="G65" s="66">
        <v>25081883</v>
      </c>
      <c r="H65" s="66">
        <v>25076354.969999999</v>
      </c>
      <c r="I65" s="66">
        <v>24373677</v>
      </c>
      <c r="J65" s="66">
        <v>0</v>
      </c>
      <c r="K65" s="66">
        <v>1814145</v>
      </c>
      <c r="L65" s="66">
        <v>11033131</v>
      </c>
      <c r="M65" s="66">
        <v>0</v>
      </c>
      <c r="N65" s="66">
        <v>42235</v>
      </c>
      <c r="O65" s="66">
        <v>181552</v>
      </c>
      <c r="P65" s="66">
        <v>1402044</v>
      </c>
      <c r="Q65" s="66">
        <v>0</v>
      </c>
      <c r="R65" s="66">
        <v>0</v>
      </c>
      <c r="S65" s="66">
        <v>5092924</v>
      </c>
      <c r="T65" s="66">
        <v>3223859</v>
      </c>
      <c r="U65" s="66">
        <v>0</v>
      </c>
      <c r="V65" s="66">
        <v>0</v>
      </c>
      <c r="W65" s="66">
        <v>24586955</v>
      </c>
      <c r="X65" s="66">
        <v>136387.26</v>
      </c>
      <c r="Y65" s="66">
        <v>24723343.34</v>
      </c>
      <c r="Z65" s="67">
        <v>6.0685161116759076E-2</v>
      </c>
      <c r="AA65" s="67">
        <v>7.4706851661785686E-2</v>
      </c>
      <c r="AB65" s="66">
        <v>1836814</v>
      </c>
      <c r="AC65" s="66">
        <v>0</v>
      </c>
      <c r="AD65" s="66">
        <v>0</v>
      </c>
      <c r="AE65" s="66">
        <v>0</v>
      </c>
      <c r="AF65" s="66">
        <v>1094</v>
      </c>
      <c r="AG65" s="66">
        <v>1094</v>
      </c>
      <c r="AH65" s="66">
        <v>731009</v>
      </c>
      <c r="AI65" s="66">
        <v>55982</v>
      </c>
      <c r="AJ65" s="66">
        <v>183770</v>
      </c>
      <c r="AK65" s="66">
        <v>7593</v>
      </c>
      <c r="AL65" s="66">
        <v>178757</v>
      </c>
      <c r="AM65" s="66">
        <v>17687</v>
      </c>
      <c r="AN65" s="66">
        <v>46067</v>
      </c>
      <c r="AO65" s="66">
        <v>10250</v>
      </c>
      <c r="AP65" s="66">
        <v>0</v>
      </c>
      <c r="AQ65" s="66">
        <v>1920</v>
      </c>
      <c r="AR65" s="66">
        <v>78112</v>
      </c>
      <c r="AS65" s="66">
        <v>10344</v>
      </c>
      <c r="AT65" s="66">
        <v>28250</v>
      </c>
      <c r="AU65" s="66">
        <v>232</v>
      </c>
      <c r="AV65" s="66">
        <v>32815</v>
      </c>
      <c r="AW65" s="66">
        <v>0</v>
      </c>
      <c r="AX65" s="66">
        <v>1516683</v>
      </c>
      <c r="AY65" s="67">
        <v>0</v>
      </c>
      <c r="AZ65" s="66">
        <v>0</v>
      </c>
      <c r="BA65" s="66">
        <v>192868</v>
      </c>
      <c r="BB65" s="66">
        <v>0</v>
      </c>
      <c r="BC65" s="66">
        <v>349805</v>
      </c>
      <c r="BD65" s="66">
        <v>0</v>
      </c>
      <c r="BE65" s="66">
        <v>0</v>
      </c>
      <c r="BF65" s="66">
        <v>0</v>
      </c>
      <c r="BG65" s="66">
        <v>0</v>
      </c>
      <c r="BH65" s="66">
        <v>0</v>
      </c>
      <c r="BI65" s="68">
        <v>3937</v>
      </c>
      <c r="BJ65" s="68">
        <v>1372</v>
      </c>
      <c r="BK65" s="68">
        <v>2</v>
      </c>
      <c r="BL65" s="68">
        <v>-1</v>
      </c>
      <c r="BM65" s="68">
        <v>-34</v>
      </c>
      <c r="BN65" s="68">
        <v>-86</v>
      </c>
      <c r="BO65" s="68">
        <v>-183</v>
      </c>
      <c r="BP65" s="68">
        <v>-542</v>
      </c>
      <c r="BQ65" s="68">
        <v>4</v>
      </c>
      <c r="BR65" s="68">
        <v>146</v>
      </c>
      <c r="BS65" s="68">
        <v>-888</v>
      </c>
      <c r="BT65" s="68">
        <v>0</v>
      </c>
      <c r="BU65" s="68">
        <v>3725</v>
      </c>
      <c r="BV65" s="68">
        <v>8</v>
      </c>
      <c r="BW65" s="68">
        <v>105</v>
      </c>
      <c r="BX65" s="68">
        <v>63</v>
      </c>
      <c r="BY65" s="68">
        <v>701</v>
      </c>
      <c r="BZ65" s="68">
        <v>7</v>
      </c>
      <c r="CA65" s="68">
        <v>5</v>
      </c>
    </row>
    <row r="66" spans="1:79" s="8" customFormat="1" ht="15.6" x14ac:dyDescent="0.3">
      <c r="A66" s="11">
        <v>6</v>
      </c>
      <c r="B66" s="14" t="s">
        <v>351</v>
      </c>
      <c r="C66" s="14" t="s">
        <v>352</v>
      </c>
      <c r="D66" s="11" t="s">
        <v>457</v>
      </c>
      <c r="E66" s="11" t="s">
        <v>394</v>
      </c>
      <c r="F66" s="11" t="s">
        <v>453</v>
      </c>
      <c r="G66" s="14">
        <v>32641630.620000001</v>
      </c>
      <c r="H66" s="14">
        <v>32671147.59</v>
      </c>
      <c r="I66" s="14">
        <v>30440994.289999999</v>
      </c>
      <c r="J66" s="14">
        <v>0</v>
      </c>
      <c r="K66" s="14">
        <v>2601196.52</v>
      </c>
      <c r="L66" s="14">
        <v>10337875.84</v>
      </c>
      <c r="M66" s="14">
        <v>0</v>
      </c>
      <c r="N66" s="14">
        <v>0</v>
      </c>
      <c r="O66" s="14">
        <v>0</v>
      </c>
      <c r="P66" s="14">
        <v>2342330.27</v>
      </c>
      <c r="Q66" s="14">
        <v>0</v>
      </c>
      <c r="R66" s="14">
        <v>0</v>
      </c>
      <c r="S66" s="14">
        <v>7694087.5300000003</v>
      </c>
      <c r="T66" s="14">
        <v>5358610.51</v>
      </c>
      <c r="U66" s="14">
        <v>0</v>
      </c>
      <c r="V66" s="14">
        <v>184691.16</v>
      </c>
      <c r="W66" s="14">
        <v>31153322.329999998</v>
      </c>
      <c r="X66" s="14">
        <v>1712773.71</v>
      </c>
      <c r="Y66" s="14">
        <v>32866096.039999999</v>
      </c>
      <c r="Z66" s="13">
        <v>5.2679732441902161E-2</v>
      </c>
      <c r="AA66" s="13">
        <v>9.0499999999999997E-2</v>
      </c>
      <c r="AB66" s="14">
        <v>2819221.66</v>
      </c>
      <c r="AC66" s="14">
        <v>0</v>
      </c>
      <c r="AD66" s="14">
        <v>0</v>
      </c>
      <c r="AE66" s="14">
        <v>37910.230000000003</v>
      </c>
      <c r="AF66" s="14">
        <v>837.82</v>
      </c>
      <c r="AG66" s="12">
        <f t="shared" si="0"/>
        <v>38748.050000000003</v>
      </c>
      <c r="AH66" s="14">
        <v>1256173.28</v>
      </c>
      <c r="AI66" s="14">
        <v>103049.62</v>
      </c>
      <c r="AJ66" s="14">
        <v>273005.42</v>
      </c>
      <c r="AK66" s="14">
        <v>50939.45</v>
      </c>
      <c r="AL66" s="14">
        <v>352581.41</v>
      </c>
      <c r="AM66" s="14">
        <v>54394.54</v>
      </c>
      <c r="AN66" s="14">
        <v>102314.81</v>
      </c>
      <c r="AO66" s="14">
        <v>16120</v>
      </c>
      <c r="AP66" s="14">
        <v>29250</v>
      </c>
      <c r="AQ66" s="14">
        <v>189708.24</v>
      </c>
      <c r="AR66" s="14">
        <v>107221.22</v>
      </c>
      <c r="AS66" s="14">
        <v>34068.6</v>
      </c>
      <c r="AT66" s="14">
        <v>37184.800000000003</v>
      </c>
      <c r="AU66" s="14">
        <v>55862.5</v>
      </c>
      <c r="AV66" s="14">
        <v>62482.65</v>
      </c>
      <c r="AW66" s="14">
        <v>23026.89</v>
      </c>
      <c r="AX66" s="14">
        <v>2915791.66</v>
      </c>
      <c r="AY66" s="13">
        <f t="shared" si="1"/>
        <v>7.8973029232136567E-3</v>
      </c>
      <c r="AZ66" s="14">
        <v>0</v>
      </c>
      <c r="BA66" s="14">
        <v>193753</v>
      </c>
      <c r="BB66" s="14">
        <v>0</v>
      </c>
      <c r="BC66" s="14">
        <v>689403.82</v>
      </c>
      <c r="BD66" s="14">
        <v>0</v>
      </c>
      <c r="BE66" s="14">
        <v>0</v>
      </c>
      <c r="BF66" s="14">
        <v>0</v>
      </c>
      <c r="BG66" s="12">
        <f t="shared" si="2"/>
        <v>0</v>
      </c>
      <c r="BH66" s="14">
        <v>0</v>
      </c>
      <c r="BI66" s="14">
        <v>10261</v>
      </c>
      <c r="BJ66" s="14">
        <v>2069</v>
      </c>
      <c r="BK66" s="14">
        <v>10</v>
      </c>
      <c r="BL66" s="14">
        <v>-9</v>
      </c>
      <c r="BM66" s="14">
        <v>-72</v>
      </c>
      <c r="BN66" s="14">
        <v>-194</v>
      </c>
      <c r="BO66" s="14">
        <v>-585</v>
      </c>
      <c r="BP66" s="14">
        <v>-683</v>
      </c>
      <c r="BQ66" s="14">
        <v>184</v>
      </c>
      <c r="BR66" s="14">
        <v>-4470</v>
      </c>
      <c r="BS66" s="14">
        <v>-1554</v>
      </c>
      <c r="BT66" s="14">
        <v>-6</v>
      </c>
      <c r="BU66" s="14">
        <v>4951</v>
      </c>
      <c r="BV66" s="14">
        <v>11</v>
      </c>
      <c r="BW66" s="14">
        <v>200</v>
      </c>
      <c r="BX66" s="14">
        <v>138</v>
      </c>
      <c r="BY66" s="14">
        <v>1158</v>
      </c>
      <c r="BZ66" s="14">
        <v>40</v>
      </c>
      <c r="CA66" s="19">
        <v>18</v>
      </c>
    </row>
    <row r="67" spans="1:79" ht="15.6" x14ac:dyDescent="0.3">
      <c r="A67" s="11">
        <v>6</v>
      </c>
      <c r="B67" s="11" t="s">
        <v>243</v>
      </c>
      <c r="C67" s="11" t="s">
        <v>244</v>
      </c>
      <c r="D67" s="23" t="s">
        <v>458</v>
      </c>
      <c r="E67" s="11" t="s">
        <v>394</v>
      </c>
      <c r="F67" s="11" t="s">
        <v>453</v>
      </c>
      <c r="G67" s="12">
        <v>32385517.870000001</v>
      </c>
      <c r="H67" s="12">
        <v>33875090.189999998</v>
      </c>
      <c r="I67" s="12">
        <v>30177046.880000003</v>
      </c>
      <c r="J67" s="12">
        <v>0</v>
      </c>
      <c r="K67" s="12">
        <v>3652073.5</v>
      </c>
      <c r="L67" s="12">
        <v>10016051.109999999</v>
      </c>
      <c r="M67" s="12">
        <v>0</v>
      </c>
      <c r="N67" s="12">
        <v>48278.66</v>
      </c>
      <c r="O67" s="12">
        <v>143950.44</v>
      </c>
      <c r="P67" s="12">
        <v>2030240.13</v>
      </c>
      <c r="Q67" s="12">
        <v>0</v>
      </c>
      <c r="R67" s="12">
        <v>0</v>
      </c>
      <c r="S67" s="12">
        <v>6629440.0800000001</v>
      </c>
      <c r="T67" s="12">
        <v>3756049.96</v>
      </c>
      <c r="U67" s="12">
        <v>0</v>
      </c>
      <c r="V67" s="12">
        <v>0</v>
      </c>
      <c r="W67" s="12">
        <v>28650508.609999999</v>
      </c>
      <c r="X67" s="12">
        <v>162039.79999999999</v>
      </c>
      <c r="Y67" s="12">
        <v>28812548.41</v>
      </c>
      <c r="Z67" s="13">
        <v>8.8127993047237396E-2</v>
      </c>
      <c r="AA67" s="13">
        <v>8.4599999999999995E-2</v>
      </c>
      <c r="AB67" s="12">
        <v>2422703.39</v>
      </c>
      <c r="AC67" s="12">
        <v>0</v>
      </c>
      <c r="AD67" s="12">
        <v>0</v>
      </c>
      <c r="AE67" s="12">
        <v>0</v>
      </c>
      <c r="AF67" s="12">
        <v>0</v>
      </c>
      <c r="AG67" s="12">
        <f t="shared" si="0"/>
        <v>0</v>
      </c>
      <c r="AH67" s="12">
        <v>1160922.6399999999</v>
      </c>
      <c r="AI67" s="12">
        <v>99416.87</v>
      </c>
      <c r="AJ67" s="12">
        <v>197920.59</v>
      </c>
      <c r="AK67" s="12">
        <v>0</v>
      </c>
      <c r="AL67" s="12">
        <v>142173.01999999999</v>
      </c>
      <c r="AM67" s="12">
        <v>44594.54</v>
      </c>
      <c r="AN67" s="12">
        <v>72534.98</v>
      </c>
      <c r="AO67" s="12">
        <v>0</v>
      </c>
      <c r="AP67" s="12">
        <v>37732.22</v>
      </c>
      <c r="AQ67" s="12">
        <v>110618.77</v>
      </c>
      <c r="AR67" s="12">
        <f xml:space="preserve"> 12376.48+10273.85+24385.95</f>
        <v>47036.28</v>
      </c>
      <c r="AS67" s="12">
        <v>35858.89</v>
      </c>
      <c r="AT67" s="12">
        <v>66666.789999999994</v>
      </c>
      <c r="AU67" s="12">
        <v>46856.1</v>
      </c>
      <c r="AV67" s="12">
        <v>104368.71</v>
      </c>
      <c r="AW67" s="12">
        <v>0</v>
      </c>
      <c r="AX67" s="12">
        <v>2370286.34</v>
      </c>
      <c r="AY67" s="13">
        <f t="shared" si="1"/>
        <v>0</v>
      </c>
      <c r="AZ67" s="12">
        <v>0</v>
      </c>
      <c r="BA67" s="12">
        <v>193978.55</v>
      </c>
      <c r="BB67" s="12">
        <v>225.85</v>
      </c>
      <c r="BC67" s="12">
        <v>466625.21</v>
      </c>
      <c r="BD67" s="12">
        <v>0</v>
      </c>
      <c r="BE67" s="12">
        <v>0</v>
      </c>
      <c r="BF67" s="12">
        <v>0</v>
      </c>
      <c r="BG67" s="12">
        <f t="shared" si="2"/>
        <v>0</v>
      </c>
      <c r="BH67" s="12">
        <v>0</v>
      </c>
      <c r="BI67" s="14">
        <v>0</v>
      </c>
      <c r="BJ67" s="14">
        <v>2520</v>
      </c>
      <c r="BK67" s="14">
        <v>0</v>
      </c>
      <c r="BL67" s="14">
        <v>0</v>
      </c>
      <c r="BM67" s="14">
        <v>-45</v>
      </c>
      <c r="BN67" s="14">
        <v>-138</v>
      </c>
      <c r="BO67" s="14">
        <v>-338</v>
      </c>
      <c r="BP67" s="14">
        <v>-452</v>
      </c>
      <c r="BQ67" s="14">
        <v>4494</v>
      </c>
      <c r="BR67" s="14">
        <v>-100</v>
      </c>
      <c r="BS67" s="14">
        <v>-120</v>
      </c>
      <c r="BT67" s="14">
        <v>-5</v>
      </c>
      <c r="BU67" s="14">
        <v>5816</v>
      </c>
      <c r="BV67" s="14">
        <v>0</v>
      </c>
      <c r="BW67" s="14">
        <v>33</v>
      </c>
      <c r="BX67" s="14">
        <v>4</v>
      </c>
      <c r="BY67" s="14">
        <v>43</v>
      </c>
      <c r="BZ67" s="14">
        <v>33</v>
      </c>
      <c r="CA67" s="19">
        <v>6</v>
      </c>
    </row>
    <row r="68" spans="1:79" ht="15.6" x14ac:dyDescent="0.3">
      <c r="A68" s="11">
        <v>6</v>
      </c>
      <c r="B68" s="11" t="s">
        <v>248</v>
      </c>
      <c r="C68" s="11" t="s">
        <v>27</v>
      </c>
      <c r="D68" s="11" t="s">
        <v>454</v>
      </c>
      <c r="E68" s="11" t="s">
        <v>394</v>
      </c>
      <c r="F68" s="11" t="s">
        <v>453</v>
      </c>
      <c r="G68" s="12">
        <v>4975849.33</v>
      </c>
      <c r="H68" s="12">
        <v>4976743.25</v>
      </c>
      <c r="I68" s="12">
        <v>4826101.1399999997</v>
      </c>
      <c r="J68" s="12">
        <v>1127980.8400000001</v>
      </c>
      <c r="K68" s="12">
        <v>225459.23</v>
      </c>
      <c r="L68" s="12">
        <v>1610533.29</v>
      </c>
      <c r="M68" s="12">
        <v>0</v>
      </c>
      <c r="N68" s="12">
        <v>0</v>
      </c>
      <c r="O68" s="12">
        <v>0</v>
      </c>
      <c r="P68" s="12">
        <v>175102.33</v>
      </c>
      <c r="Q68" s="12">
        <v>0</v>
      </c>
      <c r="R68" s="12">
        <v>0</v>
      </c>
      <c r="S68" s="12">
        <v>963490.38</v>
      </c>
      <c r="T68" s="12">
        <v>220621.7</v>
      </c>
      <c r="U68" s="12">
        <v>0</v>
      </c>
      <c r="V68" s="12">
        <v>13634.7</v>
      </c>
      <c r="W68" s="12">
        <v>4803542.1500000004</v>
      </c>
      <c r="X68" s="12">
        <v>14527.5</v>
      </c>
      <c r="Y68" s="12">
        <v>4818069.6500000004</v>
      </c>
      <c r="Z68" s="13">
        <v>1.6726892441511154E-2</v>
      </c>
      <c r="AA68" s="13">
        <v>0.1</v>
      </c>
      <c r="AB68" s="12">
        <v>480354.38</v>
      </c>
      <c r="AC68" s="12">
        <v>0</v>
      </c>
      <c r="AD68" s="12">
        <v>0</v>
      </c>
      <c r="AE68" s="12">
        <v>892.8</v>
      </c>
      <c r="AF68" s="12">
        <v>64.73</v>
      </c>
      <c r="AG68" s="12">
        <f t="shared" si="0"/>
        <v>957.53</v>
      </c>
      <c r="AH68" s="12">
        <v>206523.67</v>
      </c>
      <c r="AI68" s="12">
        <v>16282.26</v>
      </c>
      <c r="AJ68" s="12">
        <v>8260.98</v>
      </c>
      <c r="AK68" s="12">
        <v>0</v>
      </c>
      <c r="AL68" s="12">
        <v>49148.46</v>
      </c>
      <c r="AM68" s="12">
        <v>925</v>
      </c>
      <c r="AN68" s="12">
        <v>5634.96</v>
      </c>
      <c r="AO68" s="12">
        <v>3750</v>
      </c>
      <c r="AP68" s="12">
        <v>0</v>
      </c>
      <c r="AQ68" s="12">
        <v>9851.43</v>
      </c>
      <c r="AR68" s="12">
        <v>15545.51</v>
      </c>
      <c r="AS68" s="12">
        <v>7105.58</v>
      </c>
      <c r="AT68" s="12">
        <v>0</v>
      </c>
      <c r="AU68" s="12">
        <v>811.28</v>
      </c>
      <c r="AV68" s="12">
        <v>135.62</v>
      </c>
      <c r="AW68" s="12">
        <v>0</v>
      </c>
      <c r="AX68" s="12">
        <v>345748.04</v>
      </c>
      <c r="AY68" s="13">
        <f t="shared" si="1"/>
        <v>0</v>
      </c>
      <c r="AZ68" s="12">
        <v>0</v>
      </c>
      <c r="BA68" s="12">
        <v>135635</v>
      </c>
      <c r="BB68" s="12">
        <v>0</v>
      </c>
      <c r="BC68" s="12">
        <v>38569.81</v>
      </c>
      <c r="BD68" s="12">
        <v>0</v>
      </c>
      <c r="BE68" s="12">
        <v>0</v>
      </c>
      <c r="BF68" s="12">
        <v>0</v>
      </c>
      <c r="BG68" s="12">
        <f t="shared" si="2"/>
        <v>0</v>
      </c>
      <c r="BH68" s="12">
        <v>0</v>
      </c>
      <c r="BI68" s="14">
        <v>432</v>
      </c>
      <c r="BJ68" s="14">
        <v>123</v>
      </c>
      <c r="BK68" s="14">
        <v>3</v>
      </c>
      <c r="BL68" s="14">
        <v>-6</v>
      </c>
      <c r="BM68" s="14">
        <v>-2</v>
      </c>
      <c r="BN68" s="14">
        <v>-6</v>
      </c>
      <c r="BO68" s="14">
        <v>-27</v>
      </c>
      <c r="BP68" s="14">
        <v>-29</v>
      </c>
      <c r="BQ68" s="14">
        <v>1</v>
      </c>
      <c r="BR68" s="14">
        <v>1</v>
      </c>
      <c r="BS68" s="14">
        <v>-113</v>
      </c>
      <c r="BT68" s="14">
        <v>-1</v>
      </c>
      <c r="BU68" s="14">
        <v>376</v>
      </c>
      <c r="BV68" s="14">
        <v>2</v>
      </c>
      <c r="BW68" s="14">
        <v>32</v>
      </c>
      <c r="BX68" s="14">
        <v>17</v>
      </c>
      <c r="BY68" s="14">
        <v>67</v>
      </c>
      <c r="BZ68" s="14">
        <v>0</v>
      </c>
      <c r="CA68" s="19">
        <v>1</v>
      </c>
    </row>
    <row r="69" spans="1:79" s="54" customFormat="1" ht="15.6" x14ac:dyDescent="0.3">
      <c r="A69" s="44">
        <v>7</v>
      </c>
      <c r="B69" s="44" t="s">
        <v>20</v>
      </c>
      <c r="C69" s="44" t="s">
        <v>21</v>
      </c>
      <c r="D69" s="44" t="s">
        <v>459</v>
      </c>
      <c r="E69" s="44" t="s">
        <v>403</v>
      </c>
      <c r="F69" s="44" t="s">
        <v>453</v>
      </c>
      <c r="G69" s="50">
        <v>45324058.619999997</v>
      </c>
      <c r="H69" s="50">
        <v>45349436.890000001</v>
      </c>
      <c r="I69" s="50">
        <v>44245765.799999997</v>
      </c>
      <c r="J69" s="50">
        <v>14687424.880000001</v>
      </c>
      <c r="K69" s="50">
        <v>2400976.0299999998</v>
      </c>
      <c r="L69" s="50">
        <v>11384832.23</v>
      </c>
      <c r="M69" s="50">
        <v>0</v>
      </c>
      <c r="N69" s="50">
        <v>0</v>
      </c>
      <c r="O69" s="50">
        <v>1704</v>
      </c>
      <c r="P69" s="50">
        <v>1600035.08</v>
      </c>
      <c r="Q69" s="50">
        <v>0</v>
      </c>
      <c r="R69" s="50">
        <v>0</v>
      </c>
      <c r="S69" s="50">
        <v>7113010.1900000004</v>
      </c>
      <c r="T69" s="50">
        <v>4026167.89</v>
      </c>
      <c r="U69" s="50">
        <v>0</v>
      </c>
      <c r="V69" s="50">
        <v>0</v>
      </c>
      <c r="W69" s="50">
        <v>43977516.75</v>
      </c>
      <c r="X69" s="50">
        <v>24943.11</v>
      </c>
      <c r="Y69" s="50">
        <v>44002459.859999999</v>
      </c>
      <c r="Z69" s="52">
        <v>8.0195136368274689E-2</v>
      </c>
      <c r="AA69" s="52">
        <v>6.2799999999999995E-2</v>
      </c>
      <c r="AB69" s="50">
        <v>2763366.45</v>
      </c>
      <c r="AC69" s="50">
        <v>0</v>
      </c>
      <c r="AD69" s="50">
        <v>0</v>
      </c>
      <c r="AE69" s="50">
        <v>24943.11</v>
      </c>
      <c r="AF69" s="50">
        <v>2943.55</v>
      </c>
      <c r="AG69" s="50">
        <f t="shared" si="0"/>
        <v>27886.66</v>
      </c>
      <c r="AH69" s="50">
        <v>1423257.39</v>
      </c>
      <c r="AI69" s="50">
        <v>116020.82</v>
      </c>
      <c r="AJ69" s="50">
        <v>375429.4</v>
      </c>
      <c r="AK69" s="50">
        <v>1026.3800000000001</v>
      </c>
      <c r="AL69" s="50">
        <v>157622.65</v>
      </c>
      <c r="AM69" s="50">
        <v>30000</v>
      </c>
      <c r="AN69" s="50">
        <v>75883.929999999993</v>
      </c>
      <c r="AO69" s="50">
        <v>10950</v>
      </c>
      <c r="AP69" s="50">
        <v>9081.2999999999993</v>
      </c>
      <c r="AQ69" s="50">
        <v>4800</v>
      </c>
      <c r="AR69" s="50">
        <v>123565.45</v>
      </c>
      <c r="AS69" s="50">
        <v>35379.67</v>
      </c>
      <c r="AT69" s="50">
        <v>23460.959999999999</v>
      </c>
      <c r="AU69" s="50">
        <v>19965.93</v>
      </c>
      <c r="AV69" s="50">
        <v>27310.7</v>
      </c>
      <c r="AW69" s="50">
        <v>113406</v>
      </c>
      <c r="AX69" s="50">
        <v>2544508.2000000002</v>
      </c>
      <c r="AY69" s="52">
        <f t="shared" si="1"/>
        <v>4.456892691483564E-2</v>
      </c>
      <c r="AZ69" s="50">
        <v>0</v>
      </c>
      <c r="BA69" s="50">
        <v>193753</v>
      </c>
      <c r="BB69" s="50">
        <v>0</v>
      </c>
      <c r="BC69" s="50">
        <v>577626.44999999995</v>
      </c>
      <c r="BD69" s="50">
        <v>0</v>
      </c>
      <c r="BE69" s="50">
        <v>0</v>
      </c>
      <c r="BF69" s="50">
        <v>0</v>
      </c>
      <c r="BG69" s="50">
        <f t="shared" si="2"/>
        <v>0</v>
      </c>
      <c r="BH69" s="50">
        <v>0</v>
      </c>
      <c r="BI69" s="58">
        <v>4378</v>
      </c>
      <c r="BJ69" s="58">
        <v>1668</v>
      </c>
      <c r="BK69" s="58">
        <v>58</v>
      </c>
      <c r="BL69" s="58">
        <v>-57</v>
      </c>
      <c r="BM69" s="58">
        <v>-17</v>
      </c>
      <c r="BN69" s="58">
        <v>-22</v>
      </c>
      <c r="BO69" s="58">
        <v>-408</v>
      </c>
      <c r="BP69" s="58">
        <v>-451</v>
      </c>
      <c r="BQ69" s="58">
        <v>0</v>
      </c>
      <c r="BR69" s="58">
        <v>76</v>
      </c>
      <c r="BS69" s="58">
        <v>-623</v>
      </c>
      <c r="BT69" s="58">
        <v>-17</v>
      </c>
      <c r="BU69" s="58">
        <v>4585</v>
      </c>
      <c r="BV69" s="58">
        <v>25</v>
      </c>
      <c r="BW69" s="58">
        <v>192</v>
      </c>
      <c r="BX69" s="58">
        <v>122</v>
      </c>
      <c r="BY69" s="58">
        <v>299</v>
      </c>
      <c r="BZ69" s="58">
        <v>2</v>
      </c>
      <c r="CA69" s="59">
        <v>25</v>
      </c>
    </row>
    <row r="70" spans="1:79" s="54" customFormat="1" ht="15.6" x14ac:dyDescent="0.3">
      <c r="A70" s="44">
        <v>7</v>
      </c>
      <c r="B70" s="44" t="s">
        <v>65</v>
      </c>
      <c r="C70" s="44" t="s">
        <v>66</v>
      </c>
      <c r="D70" s="44" t="s">
        <v>460</v>
      </c>
      <c r="E70" s="44" t="s">
        <v>400</v>
      </c>
      <c r="F70" s="44" t="s">
        <v>453</v>
      </c>
      <c r="G70" s="50">
        <v>26172881.539999999</v>
      </c>
      <c r="H70" s="50">
        <v>26172881.539999999</v>
      </c>
      <c r="I70" s="50">
        <v>25673348.02</v>
      </c>
      <c r="J70" s="50">
        <v>0</v>
      </c>
      <c r="K70" s="50">
        <v>1460655.01</v>
      </c>
      <c r="L70" s="50">
        <v>11410644.66</v>
      </c>
      <c r="M70" s="50">
        <v>0</v>
      </c>
      <c r="N70" s="50">
        <v>0</v>
      </c>
      <c r="O70" s="50">
        <v>1424.08</v>
      </c>
      <c r="P70" s="50">
        <v>1400802.32</v>
      </c>
      <c r="Q70" s="50">
        <v>0</v>
      </c>
      <c r="R70" s="50">
        <v>0</v>
      </c>
      <c r="S70" s="50">
        <v>5638048.2199999997</v>
      </c>
      <c r="T70" s="50">
        <v>4127124.37</v>
      </c>
      <c r="U70" s="50">
        <v>0</v>
      </c>
      <c r="V70" s="50">
        <v>0</v>
      </c>
      <c r="W70" s="50">
        <v>25775920.190000001</v>
      </c>
      <c r="X70" s="50">
        <v>11425.38</v>
      </c>
      <c r="Y70" s="50">
        <v>25887345.57</v>
      </c>
      <c r="Z70" s="52">
        <v>2.3973835632205009E-2</v>
      </c>
      <c r="AA70" s="52">
        <v>6.7299999999999999E-2</v>
      </c>
      <c r="AB70" s="50">
        <v>1734882.67</v>
      </c>
      <c r="AC70" s="50">
        <v>0</v>
      </c>
      <c r="AD70" s="50">
        <v>0</v>
      </c>
      <c r="AE70" s="50">
        <v>0</v>
      </c>
      <c r="AF70" s="50">
        <v>0</v>
      </c>
      <c r="AG70" s="50">
        <f t="shared" si="0"/>
        <v>0</v>
      </c>
      <c r="AH70" s="50">
        <v>743153.32</v>
      </c>
      <c r="AI70" s="50">
        <v>60943.72</v>
      </c>
      <c r="AJ70" s="50">
        <v>266886.52</v>
      </c>
      <c r="AK70" s="50">
        <v>0</v>
      </c>
      <c r="AL70" s="50">
        <v>121782.22</v>
      </c>
      <c r="AM70" s="50">
        <v>20123.560000000001</v>
      </c>
      <c r="AN70" s="50">
        <v>61296.09</v>
      </c>
      <c r="AO70" s="50">
        <v>9250</v>
      </c>
      <c r="AP70" s="50">
        <v>1865.04</v>
      </c>
      <c r="AQ70" s="50">
        <v>0</v>
      </c>
      <c r="AR70" s="50">
        <v>71512.759999999995</v>
      </c>
      <c r="AS70" s="50">
        <v>23729.27</v>
      </c>
      <c r="AT70" s="50">
        <v>29370.7</v>
      </c>
      <c r="AU70" s="50">
        <v>29119</v>
      </c>
      <c r="AV70" s="50">
        <v>10086.16</v>
      </c>
      <c r="AW70" s="50">
        <v>0</v>
      </c>
      <c r="AX70" s="50">
        <v>1573809.79</v>
      </c>
      <c r="AY70" s="52">
        <f t="shared" si="1"/>
        <v>0</v>
      </c>
      <c r="AZ70" s="50">
        <v>0</v>
      </c>
      <c r="BA70" s="50">
        <v>193753</v>
      </c>
      <c r="BB70" s="50">
        <v>0</v>
      </c>
      <c r="BC70" s="50">
        <v>327701.06</v>
      </c>
      <c r="BD70" s="50">
        <v>0</v>
      </c>
      <c r="BE70" s="50">
        <v>0</v>
      </c>
      <c r="BF70" s="50">
        <v>0</v>
      </c>
      <c r="BG70" s="50">
        <f t="shared" si="2"/>
        <v>0</v>
      </c>
      <c r="BH70" s="50">
        <v>0</v>
      </c>
      <c r="BI70" s="58">
        <v>3931</v>
      </c>
      <c r="BJ70" s="58">
        <v>1698</v>
      </c>
      <c r="BK70" s="58">
        <v>2</v>
      </c>
      <c r="BL70" s="58">
        <v>-1</v>
      </c>
      <c r="BM70" s="58">
        <v>-18</v>
      </c>
      <c r="BN70" s="58">
        <v>-113</v>
      </c>
      <c r="BO70" s="58">
        <v>-168</v>
      </c>
      <c r="BP70" s="58">
        <v>-375</v>
      </c>
      <c r="BQ70" s="58">
        <v>1</v>
      </c>
      <c r="BR70" s="58">
        <v>8</v>
      </c>
      <c r="BS70" s="58">
        <v>-479</v>
      </c>
      <c r="BT70" s="58">
        <v>-9</v>
      </c>
      <c r="BU70" s="58">
        <v>4477</v>
      </c>
      <c r="BV70" s="58">
        <v>6</v>
      </c>
      <c r="BW70" s="58">
        <v>146</v>
      </c>
      <c r="BX70" s="58">
        <v>71</v>
      </c>
      <c r="BY70" s="58">
        <v>255</v>
      </c>
      <c r="BZ70" s="58">
        <v>2</v>
      </c>
      <c r="CA70" s="59">
        <v>5</v>
      </c>
    </row>
    <row r="71" spans="1:79" s="54" customFormat="1" ht="15.6" x14ac:dyDescent="0.3">
      <c r="A71" s="44">
        <v>7</v>
      </c>
      <c r="B71" s="44" t="s">
        <v>117</v>
      </c>
      <c r="C71" s="44" t="s">
        <v>48</v>
      </c>
      <c r="D71" s="44" t="s">
        <v>461</v>
      </c>
      <c r="E71" s="44" t="s">
        <v>403</v>
      </c>
      <c r="F71" s="44" t="s">
        <v>453</v>
      </c>
      <c r="G71" s="50">
        <v>82643000</v>
      </c>
      <c r="H71" s="50">
        <v>82643000</v>
      </c>
      <c r="I71" s="50">
        <v>80813047</v>
      </c>
      <c r="J71" s="50">
        <v>36242883</v>
      </c>
      <c r="K71" s="50">
        <v>6526217</v>
      </c>
      <c r="L71" s="50">
        <v>16876088</v>
      </c>
      <c r="M71" s="50">
        <v>0</v>
      </c>
      <c r="N71" s="50">
        <v>0</v>
      </c>
      <c r="O71" s="50">
        <v>0</v>
      </c>
      <c r="P71" s="94">
        <v>4375002</v>
      </c>
      <c r="Q71" s="50">
        <v>0</v>
      </c>
      <c r="R71" s="50">
        <v>79577</v>
      </c>
      <c r="S71" s="50">
        <v>8377618</v>
      </c>
      <c r="T71" s="94">
        <v>3505432</v>
      </c>
      <c r="U71" s="50">
        <v>0</v>
      </c>
      <c r="V71" s="50">
        <v>0</v>
      </c>
      <c r="W71" s="50">
        <v>79272829</v>
      </c>
      <c r="X71" s="50">
        <v>79577</v>
      </c>
      <c r="Y71" s="50">
        <v>79352406</v>
      </c>
      <c r="Z71" s="52">
        <v>6.650196760892868E-2</v>
      </c>
      <c r="AA71" s="52">
        <v>4.2500000000000003E-2</v>
      </c>
      <c r="AB71" s="50">
        <v>3369589</v>
      </c>
      <c r="AC71" s="50">
        <v>0</v>
      </c>
      <c r="AD71" s="50">
        <v>0</v>
      </c>
      <c r="AE71" s="50">
        <v>0</v>
      </c>
      <c r="AF71" s="50">
        <v>0</v>
      </c>
      <c r="AG71" s="50">
        <f t="shared" si="0"/>
        <v>0</v>
      </c>
      <c r="AH71" s="50">
        <v>1759466</v>
      </c>
      <c r="AI71" s="50">
        <v>143475</v>
      </c>
      <c r="AJ71" s="50">
        <v>486207</v>
      </c>
      <c r="AK71" s="50">
        <v>0</v>
      </c>
      <c r="AL71" s="50">
        <v>207836</v>
      </c>
      <c r="AM71" s="50">
        <v>4684</v>
      </c>
      <c r="AN71" s="50">
        <v>119959</v>
      </c>
      <c r="AO71" s="50">
        <v>18000</v>
      </c>
      <c r="AP71" s="50">
        <v>59248</v>
      </c>
      <c r="AQ71" s="50">
        <v>10338</v>
      </c>
      <c r="AR71" s="50">
        <v>86136</v>
      </c>
      <c r="AS71" s="50">
        <v>36905</v>
      </c>
      <c r="AT71" s="50">
        <v>0</v>
      </c>
      <c r="AU71" s="50">
        <v>1291</v>
      </c>
      <c r="AV71" s="50">
        <v>10584</v>
      </c>
      <c r="AW71" s="50">
        <v>118164</v>
      </c>
      <c r="AX71" s="50">
        <v>3110531</v>
      </c>
      <c r="AY71" s="52">
        <f t="shared" si="1"/>
        <v>3.7988369188411884E-2</v>
      </c>
      <c r="AZ71" s="50">
        <v>0</v>
      </c>
      <c r="BA71" s="50">
        <v>193753</v>
      </c>
      <c r="BB71" s="50">
        <v>0</v>
      </c>
      <c r="BC71" s="50">
        <v>647448</v>
      </c>
      <c r="BD71" s="50">
        <v>0</v>
      </c>
      <c r="BE71" s="50">
        <v>0</v>
      </c>
      <c r="BF71" s="50">
        <v>0</v>
      </c>
      <c r="BG71" s="50">
        <f t="shared" si="2"/>
        <v>0</v>
      </c>
      <c r="BH71" s="50">
        <v>0</v>
      </c>
      <c r="BI71" s="58">
        <v>6999</v>
      </c>
      <c r="BJ71" s="58">
        <v>3132</v>
      </c>
      <c r="BK71" s="58">
        <v>35</v>
      </c>
      <c r="BL71" s="58">
        <v>-27</v>
      </c>
      <c r="BM71" s="58">
        <v>-120</v>
      </c>
      <c r="BN71" s="58">
        <v>-138</v>
      </c>
      <c r="BO71" s="58">
        <v>-749</v>
      </c>
      <c r="BP71" s="58">
        <v>-871</v>
      </c>
      <c r="BQ71" s="58">
        <v>41</v>
      </c>
      <c r="BR71" s="58">
        <v>114</v>
      </c>
      <c r="BS71" s="58">
        <v>-1379</v>
      </c>
      <c r="BT71" s="58">
        <v>-7</v>
      </c>
      <c r="BU71" s="58">
        <v>7030</v>
      </c>
      <c r="BV71" s="58">
        <v>14</v>
      </c>
      <c r="BW71" s="58">
        <v>128</v>
      </c>
      <c r="BX71" s="58">
        <v>101</v>
      </c>
      <c r="BY71" s="58">
        <v>1134</v>
      </c>
      <c r="BZ71" s="58">
        <v>7</v>
      </c>
      <c r="CA71" s="59">
        <v>9</v>
      </c>
    </row>
    <row r="72" spans="1:79" s="54" customFormat="1" ht="15.6" x14ac:dyDescent="0.3">
      <c r="A72" s="92" t="s">
        <v>605</v>
      </c>
      <c r="B72" s="44"/>
      <c r="C72" s="44"/>
      <c r="D72" s="44"/>
      <c r="E72" s="44"/>
      <c r="F72" s="44"/>
      <c r="G72" s="50"/>
      <c r="H72" s="50"/>
      <c r="I72" s="50"/>
      <c r="J72" s="50"/>
      <c r="K72" s="50"/>
      <c r="L72" s="50"/>
      <c r="M72" s="50"/>
      <c r="N72" s="50"/>
      <c r="O72" s="50"/>
      <c r="P72" s="93">
        <v>3214661</v>
      </c>
      <c r="Q72" s="50"/>
      <c r="R72" s="50"/>
      <c r="S72" s="50"/>
      <c r="T72" s="93">
        <v>4745350</v>
      </c>
      <c r="U72" s="50"/>
      <c r="V72" s="50"/>
      <c r="W72" s="50"/>
      <c r="X72" s="50"/>
      <c r="Y72" s="50"/>
      <c r="Z72" s="52"/>
      <c r="AA72" s="52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2"/>
      <c r="AZ72" s="50"/>
      <c r="BA72" s="50"/>
      <c r="BB72" s="50"/>
      <c r="BC72" s="50"/>
      <c r="BD72" s="50"/>
      <c r="BE72" s="50"/>
      <c r="BF72" s="50"/>
      <c r="BG72" s="50"/>
      <c r="BH72" s="50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9"/>
    </row>
    <row r="73" spans="1:79" s="54" customFormat="1" ht="15.6" x14ac:dyDescent="0.3">
      <c r="A73" s="44">
        <v>7</v>
      </c>
      <c r="B73" s="44" t="s">
        <v>118</v>
      </c>
      <c r="C73" s="44" t="s">
        <v>119</v>
      </c>
      <c r="D73" s="44" t="s">
        <v>462</v>
      </c>
      <c r="E73" s="44" t="s">
        <v>400</v>
      </c>
      <c r="F73" s="44" t="s">
        <v>453</v>
      </c>
      <c r="G73" s="50">
        <v>12002136.289999999</v>
      </c>
      <c r="H73" s="50">
        <v>12004811.41</v>
      </c>
      <c r="I73" s="50">
        <v>11555418.169999998</v>
      </c>
      <c r="J73" s="50">
        <v>0</v>
      </c>
      <c r="K73" s="50">
        <v>1012312.76</v>
      </c>
      <c r="L73" s="50">
        <v>4354365.1500000004</v>
      </c>
      <c r="M73" s="50">
        <v>0</v>
      </c>
      <c r="N73" s="50">
        <v>0</v>
      </c>
      <c r="O73" s="50">
        <v>0</v>
      </c>
      <c r="P73" s="50">
        <v>625645.84</v>
      </c>
      <c r="Q73" s="50">
        <v>0</v>
      </c>
      <c r="R73" s="50">
        <v>0</v>
      </c>
      <c r="S73" s="50">
        <v>3499743.57</v>
      </c>
      <c r="T73" s="50">
        <v>960842.96</v>
      </c>
      <c r="U73" s="50">
        <v>0</v>
      </c>
      <c r="V73" s="50">
        <v>0</v>
      </c>
      <c r="W73" s="50">
        <v>11531998.060000001</v>
      </c>
      <c r="X73" s="50">
        <v>2111.94</v>
      </c>
      <c r="Y73" s="50">
        <v>11534110</v>
      </c>
      <c r="Z73" s="52">
        <v>1.7667710781097412E-2</v>
      </c>
      <c r="AA73" s="52">
        <v>9.3600000000000003E-2</v>
      </c>
      <c r="AB73" s="50">
        <v>1079087.78</v>
      </c>
      <c r="AC73" s="50">
        <v>0</v>
      </c>
      <c r="AD73" s="50">
        <v>0</v>
      </c>
      <c r="AE73" s="50">
        <v>2675.12</v>
      </c>
      <c r="AF73" s="50">
        <v>699.29</v>
      </c>
      <c r="AG73" s="50">
        <f t="shared" ref="AG73:AG133" si="3">SUM(AE73:AF73)</f>
        <v>3374.41</v>
      </c>
      <c r="AH73" s="50">
        <v>449668.24</v>
      </c>
      <c r="AI73" s="50">
        <v>37450.379999999997</v>
      </c>
      <c r="AJ73" s="50">
        <v>82779.45</v>
      </c>
      <c r="AK73" s="50">
        <v>0</v>
      </c>
      <c r="AL73" s="50">
        <v>108389.08</v>
      </c>
      <c r="AM73" s="50">
        <v>1923.66</v>
      </c>
      <c r="AN73" s="50">
        <v>31440.33</v>
      </c>
      <c r="AO73" s="50">
        <v>4000</v>
      </c>
      <c r="AP73" s="50">
        <v>9481.25</v>
      </c>
      <c r="AQ73" s="50">
        <v>0</v>
      </c>
      <c r="AR73" s="50">
        <v>30453.02</v>
      </c>
      <c r="AS73" s="50">
        <v>14433.01</v>
      </c>
      <c r="AT73" s="50">
        <v>17565.89</v>
      </c>
      <c r="AU73" s="50">
        <v>2871.64</v>
      </c>
      <c r="AV73" s="50">
        <v>6288.36</v>
      </c>
      <c r="AW73" s="50">
        <v>0</v>
      </c>
      <c r="AX73" s="50">
        <v>879244.79</v>
      </c>
      <c r="AY73" s="52">
        <f t="shared" ref="AY73:AY132" si="4">AW73/AX73</f>
        <v>0</v>
      </c>
      <c r="AZ73" s="50">
        <v>0</v>
      </c>
      <c r="BA73" s="50">
        <v>193753</v>
      </c>
      <c r="BB73" s="50">
        <v>0</v>
      </c>
      <c r="BC73" s="50">
        <v>230569.71</v>
      </c>
      <c r="BD73" s="50">
        <v>10758.51</v>
      </c>
      <c r="BE73" s="50">
        <v>10758.51</v>
      </c>
      <c r="BF73" s="50">
        <v>0</v>
      </c>
      <c r="BG73" s="50">
        <f t="shared" ref="BG73:BG132" si="5">SUM(BE73:BF73)</f>
        <v>10758.51</v>
      </c>
      <c r="BH73" s="50">
        <v>0</v>
      </c>
      <c r="BI73" s="58">
        <v>1461</v>
      </c>
      <c r="BJ73" s="58">
        <v>566</v>
      </c>
      <c r="BK73" s="58">
        <v>1</v>
      </c>
      <c r="BL73" s="58">
        <v>0</v>
      </c>
      <c r="BM73" s="58">
        <v>-21</v>
      </c>
      <c r="BN73" s="58">
        <v>-63</v>
      </c>
      <c r="BO73" s="58">
        <v>-111</v>
      </c>
      <c r="BP73" s="58">
        <v>-167</v>
      </c>
      <c r="BQ73" s="58">
        <v>0</v>
      </c>
      <c r="BR73" s="58">
        <v>0</v>
      </c>
      <c r="BS73" s="58">
        <v>-274</v>
      </c>
      <c r="BT73" s="58">
        <v>-3</v>
      </c>
      <c r="BU73" s="58">
        <v>1389</v>
      </c>
      <c r="BV73" s="58">
        <v>3</v>
      </c>
      <c r="BW73" s="58">
        <v>111</v>
      </c>
      <c r="BX73" s="58">
        <v>30</v>
      </c>
      <c r="BY73" s="58">
        <v>128</v>
      </c>
      <c r="BZ73" s="58">
        <v>5</v>
      </c>
      <c r="CA73" s="59">
        <v>0</v>
      </c>
    </row>
    <row r="74" spans="1:79" s="54" customFormat="1" ht="15.6" x14ac:dyDescent="0.3">
      <c r="A74" s="44">
        <v>7</v>
      </c>
      <c r="B74" s="44" t="s">
        <v>146</v>
      </c>
      <c r="C74" s="44" t="s">
        <v>147</v>
      </c>
      <c r="D74" s="44" t="s">
        <v>462</v>
      </c>
      <c r="E74" s="44" t="s">
        <v>400</v>
      </c>
      <c r="F74" s="44" t="s">
        <v>453</v>
      </c>
      <c r="G74" s="50">
        <v>19955374.899999999</v>
      </c>
      <c r="H74" s="50">
        <v>19955374.899999999</v>
      </c>
      <c r="I74" s="50">
        <v>19240322.699999999</v>
      </c>
      <c r="J74" s="50">
        <v>1682167.38</v>
      </c>
      <c r="K74" s="50">
        <v>1731073.28</v>
      </c>
      <c r="L74" s="50">
        <v>6501935.5899999999</v>
      </c>
      <c r="M74" s="50">
        <v>0</v>
      </c>
      <c r="N74" s="50">
        <v>0</v>
      </c>
      <c r="O74" s="50">
        <v>42917.87</v>
      </c>
      <c r="P74" s="50">
        <v>1402450.87</v>
      </c>
      <c r="Q74" s="50">
        <v>0</v>
      </c>
      <c r="R74" s="50">
        <v>0</v>
      </c>
      <c r="S74" s="50">
        <v>4859782.75</v>
      </c>
      <c r="T74" s="50">
        <v>1292370.97</v>
      </c>
      <c r="U74" s="50">
        <v>0</v>
      </c>
      <c r="V74" s="50">
        <v>0</v>
      </c>
      <c r="W74" s="50">
        <v>18990964.780000001</v>
      </c>
      <c r="X74" s="50">
        <v>0</v>
      </c>
      <c r="Y74" s="50">
        <v>18990964.780000001</v>
      </c>
      <c r="Z74" s="52">
        <v>3.7428077310323715E-2</v>
      </c>
      <c r="AA74" s="52">
        <v>7.7799999999999994E-2</v>
      </c>
      <c r="AB74" s="50">
        <v>1478266.07</v>
      </c>
      <c r="AC74" s="50">
        <v>0</v>
      </c>
      <c r="AD74" s="50">
        <v>0</v>
      </c>
      <c r="AE74" s="50">
        <v>0</v>
      </c>
      <c r="AF74" s="50">
        <v>0</v>
      </c>
      <c r="AG74" s="50">
        <f t="shared" si="3"/>
        <v>0</v>
      </c>
      <c r="AH74" s="50">
        <v>738284.35</v>
      </c>
      <c r="AI74" s="50">
        <v>58518.54</v>
      </c>
      <c r="AJ74" s="50">
        <v>84686.59</v>
      </c>
      <c r="AK74" s="50">
        <v>15585.01</v>
      </c>
      <c r="AL74" s="50">
        <v>197646.91</v>
      </c>
      <c r="AM74" s="50">
        <v>21367.16</v>
      </c>
      <c r="AN74" s="50">
        <v>46999.45</v>
      </c>
      <c r="AO74" s="50">
        <v>6000</v>
      </c>
      <c r="AP74" s="50">
        <v>44426.13</v>
      </c>
      <c r="AQ74" s="50">
        <v>0</v>
      </c>
      <c r="AR74" s="50">
        <v>49112.38</v>
      </c>
      <c r="AS74" s="50">
        <v>19363</v>
      </c>
      <c r="AT74" s="50">
        <v>0</v>
      </c>
      <c r="AU74" s="50">
        <v>14781.76</v>
      </c>
      <c r="AV74" s="50">
        <v>21921.47</v>
      </c>
      <c r="AW74" s="50">
        <v>0</v>
      </c>
      <c r="AX74" s="50">
        <v>1404061.73</v>
      </c>
      <c r="AY74" s="52">
        <f t="shared" si="4"/>
        <v>0</v>
      </c>
      <c r="AZ74" s="50">
        <v>0</v>
      </c>
      <c r="BA74" s="50">
        <v>193752.99</v>
      </c>
      <c r="BB74" s="50">
        <v>0</v>
      </c>
      <c r="BC74" s="50">
        <v>284466.81</v>
      </c>
      <c r="BD74" s="50">
        <v>0</v>
      </c>
      <c r="BE74" s="50">
        <v>0</v>
      </c>
      <c r="BF74" s="50">
        <v>0</v>
      </c>
      <c r="BG74" s="50">
        <f t="shared" si="5"/>
        <v>0</v>
      </c>
      <c r="BH74" s="50">
        <v>0</v>
      </c>
      <c r="BI74" s="58">
        <v>2098</v>
      </c>
      <c r="BJ74" s="58">
        <v>874</v>
      </c>
      <c r="BK74" s="58">
        <v>0</v>
      </c>
      <c r="BL74" s="58">
        <v>0</v>
      </c>
      <c r="BM74" s="58">
        <v>-63</v>
      </c>
      <c r="BN74" s="58">
        <v>-109</v>
      </c>
      <c r="BO74" s="58">
        <v>-266</v>
      </c>
      <c r="BP74" s="58">
        <v>-209</v>
      </c>
      <c r="BQ74" s="58">
        <v>-30</v>
      </c>
      <c r="BR74" s="58">
        <v>20</v>
      </c>
      <c r="BS74" s="58">
        <v>-471</v>
      </c>
      <c r="BT74" s="58">
        <v>-2</v>
      </c>
      <c r="BU74" s="58">
        <v>1842</v>
      </c>
      <c r="BV74" s="58">
        <v>0</v>
      </c>
      <c r="BW74" s="58">
        <v>123</v>
      </c>
      <c r="BX74" s="58">
        <v>52</v>
      </c>
      <c r="BY74" s="58">
        <v>291</v>
      </c>
      <c r="BZ74" s="58">
        <v>1</v>
      </c>
      <c r="CA74" s="59">
        <v>4</v>
      </c>
    </row>
    <row r="75" spans="1:79" s="54" customFormat="1" ht="15.6" x14ac:dyDescent="0.3">
      <c r="A75" s="44">
        <v>7</v>
      </c>
      <c r="B75" s="44" t="s">
        <v>174</v>
      </c>
      <c r="C75" s="44" t="s">
        <v>175</v>
      </c>
      <c r="D75" s="44" t="s">
        <v>463</v>
      </c>
      <c r="E75" s="44" t="s">
        <v>400</v>
      </c>
      <c r="F75" s="44" t="s">
        <v>453</v>
      </c>
      <c r="G75" s="50">
        <v>2682170.4900000002</v>
      </c>
      <c r="H75" s="50">
        <v>2682274.7599999998</v>
      </c>
      <c r="I75" s="50">
        <v>2553995.8199999998</v>
      </c>
      <c r="J75" s="50">
        <v>7376.86</v>
      </c>
      <c r="K75" s="50">
        <v>149393.22</v>
      </c>
      <c r="L75" s="50">
        <v>1008395.01</v>
      </c>
      <c r="M75" s="50">
        <v>0</v>
      </c>
      <c r="N75" s="50">
        <v>0</v>
      </c>
      <c r="O75" s="50">
        <v>0</v>
      </c>
      <c r="P75" s="50">
        <v>200044.86</v>
      </c>
      <c r="Q75" s="50">
        <v>0</v>
      </c>
      <c r="R75" s="50">
        <v>0</v>
      </c>
      <c r="S75" s="50">
        <v>779159.78</v>
      </c>
      <c r="T75" s="50">
        <v>208734.4</v>
      </c>
      <c r="U75" s="50">
        <v>0</v>
      </c>
      <c r="V75" s="50">
        <v>0</v>
      </c>
      <c r="W75" s="50">
        <v>2614547.12</v>
      </c>
      <c r="X75" s="50">
        <v>104.27</v>
      </c>
      <c r="Y75" s="50">
        <v>2614651.39</v>
      </c>
      <c r="Z75" s="52">
        <v>2.1230500191450119E-2</v>
      </c>
      <c r="AA75" s="52">
        <v>0.1</v>
      </c>
      <c r="AB75" s="50">
        <v>261442.99</v>
      </c>
      <c r="AC75" s="50">
        <v>0</v>
      </c>
      <c r="AD75" s="50">
        <v>0</v>
      </c>
      <c r="AE75" s="50">
        <v>104.27</v>
      </c>
      <c r="AF75" s="50">
        <v>8.49</v>
      </c>
      <c r="AG75" s="50">
        <f t="shared" si="3"/>
        <v>112.75999999999999</v>
      </c>
      <c r="AH75" s="50">
        <v>74197.759999999995</v>
      </c>
      <c r="AI75" s="50">
        <v>6006.82</v>
      </c>
      <c r="AJ75" s="50">
        <v>3709.89</v>
      </c>
      <c r="AK75" s="50">
        <v>0</v>
      </c>
      <c r="AL75" s="50">
        <v>25056.04</v>
      </c>
      <c r="AM75" s="50">
        <v>0</v>
      </c>
      <c r="AN75" s="50">
        <v>13563</v>
      </c>
      <c r="AO75" s="50">
        <v>4500</v>
      </c>
      <c r="AP75" s="50">
        <v>0</v>
      </c>
      <c r="AQ75" s="50">
        <v>0</v>
      </c>
      <c r="AR75" s="50">
        <v>7827.78</v>
      </c>
      <c r="AS75" s="50">
        <v>1359.91</v>
      </c>
      <c r="AT75" s="50">
        <v>0</v>
      </c>
      <c r="AU75" s="50">
        <v>896.32</v>
      </c>
      <c r="AV75" s="50">
        <v>0</v>
      </c>
      <c r="AW75" s="50">
        <v>56849.08</v>
      </c>
      <c r="AX75" s="50">
        <v>161612.5</v>
      </c>
      <c r="AY75" s="52">
        <f t="shared" si="4"/>
        <v>0.35176165209993038</v>
      </c>
      <c r="AZ75" s="50">
        <v>0</v>
      </c>
      <c r="BA75" s="50">
        <v>122751</v>
      </c>
      <c r="BB75" s="50">
        <v>0</v>
      </c>
      <c r="BC75" s="50">
        <v>5462.66</v>
      </c>
      <c r="BD75" s="50">
        <v>0</v>
      </c>
      <c r="BE75" s="50">
        <v>0</v>
      </c>
      <c r="BF75" s="50">
        <v>0</v>
      </c>
      <c r="BG75" s="50">
        <f t="shared" si="5"/>
        <v>0</v>
      </c>
      <c r="BH75" s="50">
        <v>0</v>
      </c>
      <c r="BI75" s="58">
        <v>298</v>
      </c>
      <c r="BJ75" s="58">
        <v>145</v>
      </c>
      <c r="BK75" s="58">
        <v>0</v>
      </c>
      <c r="BL75" s="58">
        <v>0</v>
      </c>
      <c r="BM75" s="58">
        <v>-9</v>
      </c>
      <c r="BN75" s="58">
        <v>-12</v>
      </c>
      <c r="BO75" s="58">
        <v>-34</v>
      </c>
      <c r="BP75" s="58">
        <v>-39</v>
      </c>
      <c r="BQ75" s="58">
        <v>0</v>
      </c>
      <c r="BR75" s="58">
        <v>4</v>
      </c>
      <c r="BS75" s="58">
        <v>-67</v>
      </c>
      <c r="BT75" s="58">
        <v>-1</v>
      </c>
      <c r="BU75" s="58">
        <v>285</v>
      </c>
      <c r="BV75" s="58">
        <v>2</v>
      </c>
      <c r="BW75" s="58">
        <v>9</v>
      </c>
      <c r="BX75" s="58">
        <v>7</v>
      </c>
      <c r="BY75" s="58">
        <v>50</v>
      </c>
      <c r="BZ75" s="58">
        <v>0</v>
      </c>
      <c r="CA75" s="59">
        <v>1</v>
      </c>
    </row>
    <row r="76" spans="1:79" s="54" customFormat="1" ht="15.6" x14ac:dyDescent="0.3">
      <c r="A76" s="44">
        <v>7</v>
      </c>
      <c r="B76" s="44" t="s">
        <v>182</v>
      </c>
      <c r="C76" s="44" t="s">
        <v>128</v>
      </c>
      <c r="D76" s="44" t="s">
        <v>461</v>
      </c>
      <c r="E76" s="44" t="s">
        <v>403</v>
      </c>
      <c r="F76" s="44" t="s">
        <v>453</v>
      </c>
      <c r="G76" s="50">
        <v>81461115.150000006</v>
      </c>
      <c r="H76" s="50">
        <v>81487372.689999998</v>
      </c>
      <c r="I76" s="50">
        <v>78861886.540000007</v>
      </c>
      <c r="J76" s="50">
        <v>37371399.039999999</v>
      </c>
      <c r="K76" s="50">
        <v>6347441.6399999997</v>
      </c>
      <c r="L76" s="50">
        <v>15040715.34</v>
      </c>
      <c r="M76" s="50">
        <v>0</v>
      </c>
      <c r="N76" s="50">
        <v>0</v>
      </c>
      <c r="O76" s="50">
        <v>2559.65</v>
      </c>
      <c r="P76" s="50">
        <v>2022906.04</v>
      </c>
      <c r="Q76" s="50">
        <v>0</v>
      </c>
      <c r="R76" s="50">
        <v>0</v>
      </c>
      <c r="S76" s="50">
        <v>6997601.4400000004</v>
      </c>
      <c r="T76" s="50">
        <v>5416675.9400000004</v>
      </c>
      <c r="U76" s="50">
        <v>0</v>
      </c>
      <c r="V76" s="50">
        <v>0</v>
      </c>
      <c r="W76" s="50">
        <v>76872302.239999995</v>
      </c>
      <c r="X76" s="50">
        <v>103624.87</v>
      </c>
      <c r="Y76" s="50">
        <v>76975927.109999999</v>
      </c>
      <c r="Z76" s="52">
        <v>0.17711281776428223</v>
      </c>
      <c r="AA76" s="52">
        <v>4.4999999999999998E-2</v>
      </c>
      <c r="AB76" s="50">
        <v>3460477.97</v>
      </c>
      <c r="AC76" s="50">
        <v>0</v>
      </c>
      <c r="AD76" s="50">
        <v>0</v>
      </c>
      <c r="AE76" s="50">
        <v>0</v>
      </c>
      <c r="AF76" s="50">
        <v>0</v>
      </c>
      <c r="AG76" s="50">
        <f t="shared" si="3"/>
        <v>0</v>
      </c>
      <c r="AH76" s="50">
        <v>1697416.37</v>
      </c>
      <c r="AI76" s="50">
        <v>149454.39999999999</v>
      </c>
      <c r="AJ76" s="50">
        <v>389401.72</v>
      </c>
      <c r="AK76" s="50">
        <v>13241.6</v>
      </c>
      <c r="AL76" s="50">
        <v>214943.6</v>
      </c>
      <c r="AM76" s="50">
        <v>55369.91</v>
      </c>
      <c r="AN76" s="50">
        <v>124432.87</v>
      </c>
      <c r="AO76" s="50">
        <v>18000</v>
      </c>
      <c r="AP76" s="50">
        <v>0</v>
      </c>
      <c r="AQ76" s="50">
        <v>6854.47</v>
      </c>
      <c r="AR76" s="50">
        <v>162307.56</v>
      </c>
      <c r="AS76" s="50">
        <v>37599.43</v>
      </c>
      <c r="AT76" s="50">
        <v>21888.38</v>
      </c>
      <c r="AU76" s="50">
        <v>36890</v>
      </c>
      <c r="AV76" s="50">
        <v>70717.56</v>
      </c>
      <c r="AW76" s="50">
        <v>0</v>
      </c>
      <c r="AX76" s="50">
        <v>3159753.79</v>
      </c>
      <c r="AY76" s="52">
        <f t="shared" si="4"/>
        <v>0</v>
      </c>
      <c r="AZ76" s="50">
        <v>470.93</v>
      </c>
      <c r="BA76" s="50">
        <v>193753</v>
      </c>
      <c r="BB76" s="50">
        <v>0</v>
      </c>
      <c r="BC76" s="50">
        <v>669039.53</v>
      </c>
      <c r="BD76" s="50">
        <v>0</v>
      </c>
      <c r="BE76" s="50">
        <v>0</v>
      </c>
      <c r="BF76" s="50">
        <v>0</v>
      </c>
      <c r="BG76" s="50">
        <f t="shared" si="5"/>
        <v>0</v>
      </c>
      <c r="BH76" s="50">
        <v>0</v>
      </c>
      <c r="BI76" s="58">
        <v>7294</v>
      </c>
      <c r="BJ76" s="58">
        <v>3290</v>
      </c>
      <c r="BK76" s="58">
        <v>0</v>
      </c>
      <c r="BL76" s="58">
        <v>0</v>
      </c>
      <c r="BM76" s="58">
        <v>-83</v>
      </c>
      <c r="BN76" s="58">
        <v>-164</v>
      </c>
      <c r="BO76" s="58">
        <v>-843</v>
      </c>
      <c r="BP76" s="58">
        <v>-921</v>
      </c>
      <c r="BQ76" s="58">
        <v>0</v>
      </c>
      <c r="BR76" s="58">
        <v>-1</v>
      </c>
      <c r="BS76" s="58">
        <v>-968</v>
      </c>
      <c r="BT76" s="58">
        <v>-5</v>
      </c>
      <c r="BU76" s="58">
        <v>7599</v>
      </c>
      <c r="BV76" s="58">
        <v>4</v>
      </c>
      <c r="BW76" s="58">
        <v>93</v>
      </c>
      <c r="BX76" s="58">
        <v>85</v>
      </c>
      <c r="BY76" s="58">
        <v>695</v>
      </c>
      <c r="BZ76" s="58">
        <v>21</v>
      </c>
      <c r="CA76" s="59">
        <v>12</v>
      </c>
    </row>
    <row r="77" spans="1:79" s="45" customFormat="1" ht="15.6" x14ac:dyDescent="0.3">
      <c r="A77" s="64">
        <v>7</v>
      </c>
      <c r="B77" s="65" t="s">
        <v>601</v>
      </c>
      <c r="C77" s="64"/>
      <c r="D77" s="69" t="s">
        <v>464</v>
      </c>
      <c r="E77" s="69" t="s">
        <v>400</v>
      </c>
      <c r="F77" s="69" t="s">
        <v>453</v>
      </c>
      <c r="G77" s="66">
        <v>47892981</v>
      </c>
      <c r="H77" s="66">
        <v>47892981</v>
      </c>
      <c r="I77" s="66">
        <v>45833560</v>
      </c>
      <c r="J77" s="66">
        <v>0</v>
      </c>
      <c r="K77" s="66">
        <v>4296122</v>
      </c>
      <c r="L77" s="66">
        <v>18522402</v>
      </c>
      <c r="M77" s="66">
        <v>0</v>
      </c>
      <c r="N77" s="66">
        <v>0</v>
      </c>
      <c r="O77" s="66">
        <v>35195</v>
      </c>
      <c r="P77" s="66">
        <v>1546081</v>
      </c>
      <c r="Q77" s="66">
        <v>0</v>
      </c>
      <c r="R77" s="66">
        <v>0</v>
      </c>
      <c r="S77" s="66">
        <v>7516584</v>
      </c>
      <c r="T77" s="66">
        <v>7036952</v>
      </c>
      <c r="U77" s="66">
        <v>0</v>
      </c>
      <c r="V77" s="66">
        <v>0</v>
      </c>
      <c r="W77" s="66">
        <v>42003781</v>
      </c>
      <c r="X77" s="66">
        <v>26857</v>
      </c>
      <c r="Y77" s="66">
        <v>42030638</v>
      </c>
      <c r="Z77" s="67">
        <v>0.12687241163793919</v>
      </c>
      <c r="AA77" s="67">
        <v>7.2263633400708155E-2</v>
      </c>
      <c r="AB77" s="66">
        <v>3050444</v>
      </c>
      <c r="AC77" s="66">
        <v>0</v>
      </c>
      <c r="AD77" s="66">
        <v>0</v>
      </c>
      <c r="AE77" s="66">
        <v>0</v>
      </c>
      <c r="AF77" s="66">
        <v>0</v>
      </c>
      <c r="AG77" s="66">
        <v>0</v>
      </c>
      <c r="AH77" s="66">
        <v>1592337</v>
      </c>
      <c r="AI77" s="66">
        <v>137959</v>
      </c>
      <c r="AJ77" s="66">
        <v>354639</v>
      </c>
      <c r="AK77" s="66">
        <v>18172</v>
      </c>
      <c r="AL77" s="66">
        <v>209949</v>
      </c>
      <c r="AM77" s="66">
        <v>14778</v>
      </c>
      <c r="AN77" s="66">
        <v>49441</v>
      </c>
      <c r="AO77" s="66">
        <v>22550</v>
      </c>
      <c r="AP77" s="66">
        <v>130182</v>
      </c>
      <c r="AQ77" s="66">
        <v>0</v>
      </c>
      <c r="AR77" s="66">
        <v>130765</v>
      </c>
      <c r="AS77" s="66">
        <v>32431</v>
      </c>
      <c r="AT77" s="66">
        <v>15995</v>
      </c>
      <c r="AU77" s="66">
        <v>25396</v>
      </c>
      <c r="AV77" s="66">
        <v>32498</v>
      </c>
      <c r="AW77" s="66">
        <v>0</v>
      </c>
      <c r="AX77" s="66">
        <v>3035119</v>
      </c>
      <c r="AY77" s="67">
        <v>0</v>
      </c>
      <c r="AZ77" s="66">
        <v>0</v>
      </c>
      <c r="BA77" s="66">
        <v>97787</v>
      </c>
      <c r="BB77" s="66">
        <v>0</v>
      </c>
      <c r="BC77" s="66">
        <v>364467</v>
      </c>
      <c r="BD77" s="66">
        <v>0</v>
      </c>
      <c r="BE77" s="66">
        <v>0</v>
      </c>
      <c r="BF77" s="66">
        <v>0</v>
      </c>
      <c r="BG77" s="66">
        <v>0</v>
      </c>
      <c r="BH77" s="66">
        <v>0</v>
      </c>
      <c r="BI77" s="68">
        <v>7755</v>
      </c>
      <c r="BJ77" s="68">
        <v>2792</v>
      </c>
      <c r="BK77" s="68">
        <v>29</v>
      </c>
      <c r="BL77" s="68">
        <v>0</v>
      </c>
      <c r="BM77" s="68">
        <v>-94</v>
      </c>
      <c r="BN77" s="68">
        <v>-235</v>
      </c>
      <c r="BO77" s="68">
        <v>-522</v>
      </c>
      <c r="BP77" s="68">
        <v>-868</v>
      </c>
      <c r="BQ77" s="68">
        <v>0</v>
      </c>
      <c r="BR77" s="68">
        <v>-4</v>
      </c>
      <c r="BS77" s="68">
        <v>-1193</v>
      </c>
      <c r="BT77" s="68">
        <v>-32</v>
      </c>
      <c r="BU77" s="68">
        <v>7628</v>
      </c>
      <c r="BV77" s="68">
        <v>24</v>
      </c>
      <c r="BW77" s="68">
        <v>340</v>
      </c>
      <c r="BX77" s="68">
        <v>257</v>
      </c>
      <c r="BY77" s="68">
        <v>597</v>
      </c>
      <c r="BZ77" s="68">
        <v>23</v>
      </c>
      <c r="CA77" s="68">
        <v>4</v>
      </c>
    </row>
    <row r="78" spans="1:79" ht="15.6" x14ac:dyDescent="0.3">
      <c r="A78" s="11">
        <v>8</v>
      </c>
      <c r="B78" s="11" t="s">
        <v>28</v>
      </c>
      <c r="C78" s="11" t="s">
        <v>30</v>
      </c>
      <c r="D78" s="11" t="s">
        <v>465</v>
      </c>
      <c r="E78" s="11" t="s">
        <v>400</v>
      </c>
      <c r="F78" s="11" t="s">
        <v>466</v>
      </c>
      <c r="G78" s="12">
        <v>88692207.730000004</v>
      </c>
      <c r="H78" s="12">
        <v>88692207.730000004</v>
      </c>
      <c r="I78" s="12">
        <v>86243382.219999999</v>
      </c>
      <c r="J78" s="12">
        <v>0</v>
      </c>
      <c r="K78" s="12">
        <v>5906345.0199999996</v>
      </c>
      <c r="L78" s="12">
        <v>19988835.050000001</v>
      </c>
      <c r="M78" s="12">
        <v>34770101.810000002</v>
      </c>
      <c r="N78" s="12">
        <v>0</v>
      </c>
      <c r="O78" s="12">
        <v>0</v>
      </c>
      <c r="P78" s="12">
        <v>2679465.52</v>
      </c>
      <c r="Q78" s="12">
        <v>584622.13</v>
      </c>
      <c r="R78" s="12">
        <v>0</v>
      </c>
      <c r="S78" s="12">
        <v>9803460.7100000009</v>
      </c>
      <c r="T78" s="12">
        <v>6041676.3200000003</v>
      </c>
      <c r="U78" s="12">
        <v>0</v>
      </c>
      <c r="V78" s="12">
        <v>0</v>
      </c>
      <c r="W78" s="12">
        <v>50657124.740000002</v>
      </c>
      <c r="X78" s="12">
        <v>35354723.939999998</v>
      </c>
      <c r="Y78" s="12">
        <v>86011848.680000007</v>
      </c>
      <c r="Z78" s="13">
        <v>9.2202857136726379E-2</v>
      </c>
      <c r="AA78" s="13">
        <v>6.5000000000000002E-2</v>
      </c>
      <c r="AB78" s="12">
        <v>3292748.02</v>
      </c>
      <c r="AC78" s="12">
        <v>0</v>
      </c>
      <c r="AD78" s="12">
        <v>0</v>
      </c>
      <c r="AE78" s="12">
        <v>0</v>
      </c>
      <c r="AF78" s="12">
        <v>0</v>
      </c>
      <c r="AG78" s="12">
        <f t="shared" si="3"/>
        <v>0</v>
      </c>
      <c r="AH78" s="12">
        <v>1699185.07</v>
      </c>
      <c r="AI78" s="12">
        <v>134223.48000000001</v>
      </c>
      <c r="AJ78" s="12">
        <v>591978.38</v>
      </c>
      <c r="AK78" s="12">
        <v>0</v>
      </c>
      <c r="AL78" s="12">
        <v>282855.53999999998</v>
      </c>
      <c r="AM78" s="12">
        <v>0</v>
      </c>
      <c r="AN78" s="12">
        <v>77097.73</v>
      </c>
      <c r="AO78" s="12">
        <v>10500</v>
      </c>
      <c r="AP78" s="12">
        <v>0</v>
      </c>
      <c r="AQ78" s="12">
        <v>0</v>
      </c>
      <c r="AR78" s="12">
        <v>76957.91</v>
      </c>
      <c r="AS78" s="12">
        <v>41829.25</v>
      </c>
      <c r="AT78" s="12">
        <v>3462.5</v>
      </c>
      <c r="AU78" s="12">
        <v>7466.15</v>
      </c>
      <c r="AV78" s="12">
        <v>71781.509999999995</v>
      </c>
      <c r="AW78" s="12">
        <v>0</v>
      </c>
      <c r="AX78" s="12">
        <v>3215906.4</v>
      </c>
      <c r="AY78" s="13">
        <f t="shared" si="4"/>
        <v>0</v>
      </c>
      <c r="AZ78" s="12">
        <v>15</v>
      </c>
      <c r="BA78" s="12">
        <v>193753</v>
      </c>
      <c r="BB78" s="12">
        <v>0</v>
      </c>
      <c r="BC78" s="12">
        <v>254737.21</v>
      </c>
      <c r="BD78" s="12">
        <v>0</v>
      </c>
      <c r="BE78" s="12">
        <v>0</v>
      </c>
      <c r="BF78" s="12">
        <v>0</v>
      </c>
      <c r="BG78" s="12">
        <f t="shared" si="5"/>
        <v>0</v>
      </c>
      <c r="BH78" s="12">
        <v>0</v>
      </c>
      <c r="BI78" s="14">
        <v>12003</v>
      </c>
      <c r="BJ78" s="14">
        <v>5170</v>
      </c>
      <c r="BK78" s="14">
        <v>3</v>
      </c>
      <c r="BL78" s="14">
        <v>-66</v>
      </c>
      <c r="BM78" s="14">
        <v>-64</v>
      </c>
      <c r="BN78" s="14">
        <v>-266</v>
      </c>
      <c r="BO78" s="14">
        <v>-1731</v>
      </c>
      <c r="BP78" s="14">
        <v>-2307</v>
      </c>
      <c r="BQ78" s="14">
        <v>0</v>
      </c>
      <c r="BR78" s="14">
        <v>12</v>
      </c>
      <c r="BS78" s="14">
        <v>-1276</v>
      </c>
      <c r="BT78" s="14">
        <v>-3</v>
      </c>
      <c r="BU78" s="14">
        <v>11475</v>
      </c>
      <c r="BV78" s="14">
        <v>304</v>
      </c>
      <c r="BW78" s="14">
        <v>390</v>
      </c>
      <c r="BX78" s="14">
        <v>190</v>
      </c>
      <c r="BY78" s="14">
        <v>716</v>
      </c>
      <c r="BZ78" s="14">
        <v>0</v>
      </c>
      <c r="CA78" s="19">
        <v>18</v>
      </c>
    </row>
    <row r="79" spans="1:79" ht="15.6" x14ac:dyDescent="0.3">
      <c r="A79" s="11">
        <v>8</v>
      </c>
      <c r="B79" s="11" t="s">
        <v>33</v>
      </c>
      <c r="C79" s="11" t="s">
        <v>34</v>
      </c>
      <c r="D79" s="11" t="s">
        <v>467</v>
      </c>
      <c r="E79" s="11" t="s">
        <v>397</v>
      </c>
      <c r="F79" s="11" t="s">
        <v>468</v>
      </c>
      <c r="G79" s="12">
        <v>39910202.640000001</v>
      </c>
      <c r="H79" s="12">
        <v>39918014.329999998</v>
      </c>
      <c r="I79" s="12">
        <v>39200447.420000002</v>
      </c>
      <c r="J79" s="12">
        <v>48690.97</v>
      </c>
      <c r="K79" s="12">
        <v>2272460.64</v>
      </c>
      <c r="L79" s="12">
        <v>17031437.550000001</v>
      </c>
      <c r="M79" s="12">
        <v>0</v>
      </c>
      <c r="N79" s="12">
        <v>0</v>
      </c>
      <c r="O79" s="12">
        <v>0</v>
      </c>
      <c r="P79" s="12">
        <v>1078393.95</v>
      </c>
      <c r="Q79" s="12">
        <v>0</v>
      </c>
      <c r="R79" s="12">
        <v>43281.78</v>
      </c>
      <c r="S79" s="12">
        <v>11800217.779999999</v>
      </c>
      <c r="T79" s="12">
        <v>5061646.22</v>
      </c>
      <c r="U79" s="12">
        <v>0</v>
      </c>
      <c r="V79" s="12">
        <v>0</v>
      </c>
      <c r="W79" s="12">
        <v>39582712.560000002</v>
      </c>
      <c r="X79" s="12">
        <v>49903.47</v>
      </c>
      <c r="Y79" s="12">
        <v>39632616.030000001</v>
      </c>
      <c r="Z79" s="13">
        <v>9.061092883348465E-2</v>
      </c>
      <c r="AA79" s="13">
        <v>5.7000000000000002E-2</v>
      </c>
      <c r="AB79" s="12">
        <v>2256180.29</v>
      </c>
      <c r="AC79" s="12">
        <v>0</v>
      </c>
      <c r="AD79" s="12">
        <v>0</v>
      </c>
      <c r="AE79" s="12">
        <v>0</v>
      </c>
      <c r="AF79" s="12">
        <v>0</v>
      </c>
      <c r="AG79" s="12">
        <f t="shared" si="3"/>
        <v>0</v>
      </c>
      <c r="AH79" s="12">
        <v>995314.02</v>
      </c>
      <c r="AI79" s="12">
        <v>77008.47</v>
      </c>
      <c r="AJ79" s="12">
        <v>261781.46</v>
      </c>
      <c r="AK79" s="12">
        <v>0</v>
      </c>
      <c r="AL79" s="12">
        <v>118184.48</v>
      </c>
      <c r="AM79" s="12">
        <v>3097.5</v>
      </c>
      <c r="AN79" s="12">
        <v>61693.51</v>
      </c>
      <c r="AO79" s="12">
        <v>10500</v>
      </c>
      <c r="AP79" s="12">
        <v>36904.99</v>
      </c>
      <c r="AQ79" s="12">
        <v>0</v>
      </c>
      <c r="AR79" s="12">
        <v>80026.23</v>
      </c>
      <c r="AS79" s="12">
        <v>29075.1</v>
      </c>
      <c r="AT79" s="12">
        <v>0</v>
      </c>
      <c r="AU79" s="12">
        <v>4166.16</v>
      </c>
      <c r="AV79" s="12">
        <v>14819.87</v>
      </c>
      <c r="AW79" s="12">
        <v>0</v>
      </c>
      <c r="AX79" s="12">
        <v>1978371.62</v>
      </c>
      <c r="AY79" s="13">
        <f t="shared" si="4"/>
        <v>0</v>
      </c>
      <c r="AZ79" s="12">
        <v>108768.31</v>
      </c>
      <c r="BA79" s="12">
        <v>193753</v>
      </c>
      <c r="BB79" s="12">
        <v>0</v>
      </c>
      <c r="BC79" s="12">
        <v>442229.38</v>
      </c>
      <c r="BD79" s="12">
        <v>0</v>
      </c>
      <c r="BE79" s="12">
        <v>0</v>
      </c>
      <c r="BF79" s="12">
        <v>0</v>
      </c>
      <c r="BG79" s="12">
        <f t="shared" si="5"/>
        <v>0</v>
      </c>
      <c r="BH79" s="12">
        <v>0</v>
      </c>
      <c r="BI79" s="14">
        <v>7359</v>
      </c>
      <c r="BJ79" s="14">
        <v>3072</v>
      </c>
      <c r="BK79" s="14">
        <v>7</v>
      </c>
      <c r="BL79" s="14">
        <v>-7</v>
      </c>
      <c r="BM79" s="14">
        <v>-127</v>
      </c>
      <c r="BN79" s="14">
        <v>-326</v>
      </c>
      <c r="BO79" s="14">
        <v>-218</v>
      </c>
      <c r="BP79" s="14">
        <v>-599</v>
      </c>
      <c r="BQ79" s="14">
        <v>0</v>
      </c>
      <c r="BR79" s="14">
        <v>101</v>
      </c>
      <c r="BS79" s="14">
        <v>-944</v>
      </c>
      <c r="BT79" s="14">
        <v>-46</v>
      </c>
      <c r="BU79" s="14">
        <v>8272</v>
      </c>
      <c r="BV79" s="14">
        <v>32</v>
      </c>
      <c r="BW79" s="14">
        <v>203</v>
      </c>
      <c r="BX79" s="14">
        <v>142</v>
      </c>
      <c r="BY79" s="14">
        <v>510</v>
      </c>
      <c r="BZ79" s="14">
        <v>81</v>
      </c>
      <c r="CA79" s="19">
        <v>9</v>
      </c>
    </row>
    <row r="80" spans="1:79" ht="15.6" x14ac:dyDescent="0.3">
      <c r="A80" s="20">
        <v>8</v>
      </c>
      <c r="B80" s="20" t="s">
        <v>353</v>
      </c>
      <c r="C80" s="20" t="s">
        <v>354</v>
      </c>
      <c r="D80" s="11" t="s">
        <v>469</v>
      </c>
      <c r="E80" s="11" t="s">
        <v>412</v>
      </c>
      <c r="F80" s="11" t="s">
        <v>466</v>
      </c>
      <c r="G80" s="22">
        <v>169573984.63999999</v>
      </c>
      <c r="H80" s="22">
        <v>169600510.03</v>
      </c>
      <c r="I80" s="22">
        <v>163106829.64999998</v>
      </c>
      <c r="J80" s="22">
        <v>0</v>
      </c>
      <c r="K80" s="22">
        <v>11778760.24</v>
      </c>
      <c r="L80" s="22">
        <v>33924576.490000002</v>
      </c>
      <c r="M80" s="22">
        <v>68068563.739999995</v>
      </c>
      <c r="N80" s="22">
        <v>0</v>
      </c>
      <c r="O80" s="22">
        <v>644987.5</v>
      </c>
      <c r="P80" s="22">
        <v>3461551.29</v>
      </c>
      <c r="Q80" s="22">
        <v>2254004.2000000002</v>
      </c>
      <c r="R80" s="22">
        <v>0</v>
      </c>
      <c r="S80" s="22">
        <v>27100528.829999998</v>
      </c>
      <c r="T80" s="22">
        <v>9669980.1300000008</v>
      </c>
      <c r="U80" s="22">
        <v>0</v>
      </c>
      <c r="V80" s="22">
        <v>0</v>
      </c>
      <c r="W80" s="22">
        <v>92454475.040000007</v>
      </c>
      <c r="X80" s="22">
        <v>70722831.939999998</v>
      </c>
      <c r="Y80" s="22">
        <v>163177306.97999999</v>
      </c>
      <c r="Z80" s="21">
        <v>2.3475274443626404E-2</v>
      </c>
      <c r="AA80" s="21">
        <v>5.0999999999999997E-2</v>
      </c>
      <c r="AB80" s="22">
        <v>4716131.54</v>
      </c>
      <c r="AC80" s="22">
        <v>0</v>
      </c>
      <c r="AD80" s="22">
        <v>0</v>
      </c>
      <c r="AE80" s="22">
        <v>25859.9</v>
      </c>
      <c r="AF80" s="22">
        <v>0</v>
      </c>
      <c r="AG80" s="12">
        <f t="shared" si="3"/>
        <v>25859.9</v>
      </c>
      <c r="AH80" s="22">
        <v>2283105.27</v>
      </c>
      <c r="AI80" s="22">
        <v>182968.64</v>
      </c>
      <c r="AJ80" s="22">
        <v>547639.42000000004</v>
      </c>
      <c r="AK80" s="22">
        <v>0</v>
      </c>
      <c r="AL80" s="22">
        <v>310170.08</v>
      </c>
      <c r="AM80" s="22">
        <v>0</v>
      </c>
      <c r="AN80" s="22">
        <v>57416.160000000003</v>
      </c>
      <c r="AO80" s="22">
        <v>10500</v>
      </c>
      <c r="AP80" s="22">
        <v>20782.009999999998</v>
      </c>
      <c r="AQ80" s="22">
        <v>0</v>
      </c>
      <c r="AR80" s="22">
        <v>381592.75</v>
      </c>
      <c r="AS80" s="22">
        <v>34010.410000000003</v>
      </c>
      <c r="AT80" s="22">
        <v>23179</v>
      </c>
      <c r="AU80" s="22">
        <v>33082.629999999997</v>
      </c>
      <c r="AV80" s="22">
        <v>27056.17</v>
      </c>
      <c r="AW80" s="22">
        <v>0</v>
      </c>
      <c r="AX80" s="22">
        <v>4058639.59</v>
      </c>
      <c r="AY80" s="13">
        <f t="shared" si="4"/>
        <v>0</v>
      </c>
      <c r="AZ80" s="22">
        <v>1019.6</v>
      </c>
      <c r="BA80" s="22">
        <v>193753</v>
      </c>
      <c r="BB80" s="22">
        <v>0</v>
      </c>
      <c r="BC80" s="22">
        <v>1055134.3899999999</v>
      </c>
      <c r="BD80" s="22">
        <v>40474.49</v>
      </c>
      <c r="BE80" s="22">
        <v>40474.49</v>
      </c>
      <c r="BF80" s="22">
        <v>0</v>
      </c>
      <c r="BG80" s="12">
        <f t="shared" si="5"/>
        <v>40474.49</v>
      </c>
      <c r="BH80" s="22">
        <v>0</v>
      </c>
      <c r="BI80" s="22">
        <v>13036</v>
      </c>
      <c r="BJ80" s="22">
        <v>5573</v>
      </c>
      <c r="BK80" s="22">
        <v>223</v>
      </c>
      <c r="BL80" s="22">
        <v>0</v>
      </c>
      <c r="BM80" s="22">
        <v>-150</v>
      </c>
      <c r="BN80" s="22">
        <v>-606</v>
      </c>
      <c r="BO80" s="22">
        <v>-610</v>
      </c>
      <c r="BP80" s="22">
        <v>-2199</v>
      </c>
      <c r="BQ80" s="22">
        <v>1</v>
      </c>
      <c r="BR80" s="22">
        <v>0</v>
      </c>
      <c r="BS80" s="22">
        <v>-1802</v>
      </c>
      <c r="BT80" s="22">
        <v>-26</v>
      </c>
      <c r="BU80" s="22">
        <v>13440</v>
      </c>
      <c r="BV80" s="22">
        <v>35</v>
      </c>
      <c r="BW80" s="22">
        <v>843</v>
      </c>
      <c r="BX80" s="22">
        <v>358</v>
      </c>
      <c r="BY80" s="22">
        <v>709</v>
      </c>
      <c r="BZ80" s="22">
        <v>23</v>
      </c>
      <c r="CA80" s="48">
        <v>0</v>
      </c>
    </row>
    <row r="81" spans="1:79" ht="15.6" x14ac:dyDescent="0.3">
      <c r="A81" s="11">
        <v>8</v>
      </c>
      <c r="B81" s="11" t="s">
        <v>133</v>
      </c>
      <c r="C81" s="11" t="s">
        <v>25</v>
      </c>
      <c r="D81" s="11" t="s">
        <v>441</v>
      </c>
      <c r="E81" s="11" t="s">
        <v>400</v>
      </c>
      <c r="F81" s="11" t="s">
        <v>466</v>
      </c>
      <c r="G81" s="12">
        <v>52902096.149999999</v>
      </c>
      <c r="H81" s="12">
        <v>52925118.75</v>
      </c>
      <c r="I81" s="12">
        <v>51783835.839999996</v>
      </c>
      <c r="J81" s="12">
        <v>0</v>
      </c>
      <c r="K81" s="12">
        <v>2415737.2799999998</v>
      </c>
      <c r="L81" s="12">
        <v>16209602.24</v>
      </c>
      <c r="M81" s="12">
        <v>17893380.32</v>
      </c>
      <c r="N81" s="12">
        <v>0</v>
      </c>
      <c r="O81" s="12">
        <v>0</v>
      </c>
      <c r="P81" s="12">
        <v>899295.75</v>
      </c>
      <c r="Q81" s="12">
        <v>26100.080000000002</v>
      </c>
      <c r="R81" s="12">
        <v>0</v>
      </c>
      <c r="S81" s="12">
        <v>6083318.8499999996</v>
      </c>
      <c r="T81" s="12">
        <v>3872510.67</v>
      </c>
      <c r="U81" s="12">
        <v>0</v>
      </c>
      <c r="V81" s="12">
        <v>0</v>
      </c>
      <c r="W81" s="12">
        <v>33822742.340000004</v>
      </c>
      <c r="X81" s="12">
        <v>17954203</v>
      </c>
      <c r="Y81" s="12">
        <v>51776945.340000004</v>
      </c>
      <c r="Z81" s="13">
        <v>8.1387318670749664E-2</v>
      </c>
      <c r="AA81" s="13">
        <v>7.0000000000000007E-2</v>
      </c>
      <c r="AB81" s="12">
        <v>2367586.29</v>
      </c>
      <c r="AC81" s="12">
        <v>0</v>
      </c>
      <c r="AD81" s="12">
        <v>0</v>
      </c>
      <c r="AE81" s="12">
        <v>23022.6</v>
      </c>
      <c r="AF81" s="12">
        <v>0</v>
      </c>
      <c r="AG81" s="12">
        <f t="shared" si="3"/>
        <v>23022.6</v>
      </c>
      <c r="AH81" s="12">
        <v>1204947.58</v>
      </c>
      <c r="AI81" s="12">
        <v>93939.45</v>
      </c>
      <c r="AJ81" s="12">
        <v>356443.67</v>
      </c>
      <c r="AK81" s="12">
        <v>0</v>
      </c>
      <c r="AL81" s="12">
        <v>97056</v>
      </c>
      <c r="AM81" s="12">
        <v>3885.72</v>
      </c>
      <c r="AN81" s="12">
        <v>49040.49</v>
      </c>
      <c r="AO81" s="12">
        <v>10500</v>
      </c>
      <c r="AP81" s="12">
        <v>916.1</v>
      </c>
      <c r="AQ81" s="12">
        <v>0</v>
      </c>
      <c r="AR81" s="12">
        <v>77407.14</v>
      </c>
      <c r="AS81" s="12">
        <v>14683.28</v>
      </c>
      <c r="AT81" s="12">
        <v>23035</v>
      </c>
      <c r="AU81" s="12">
        <v>28697.08</v>
      </c>
      <c r="AV81" s="12">
        <v>30015.96</v>
      </c>
      <c r="AW81" s="12">
        <v>0</v>
      </c>
      <c r="AX81" s="12">
        <v>2061484.23</v>
      </c>
      <c r="AY81" s="13">
        <f t="shared" si="4"/>
        <v>0</v>
      </c>
      <c r="AZ81" s="12">
        <v>0</v>
      </c>
      <c r="BA81" s="12">
        <v>193753</v>
      </c>
      <c r="BB81" s="12">
        <v>0</v>
      </c>
      <c r="BC81" s="12">
        <v>376317.66</v>
      </c>
      <c r="BD81" s="12">
        <v>0</v>
      </c>
      <c r="BE81" s="12">
        <v>0</v>
      </c>
      <c r="BF81" s="12">
        <v>0</v>
      </c>
      <c r="BG81" s="12">
        <f t="shared" si="5"/>
        <v>0</v>
      </c>
      <c r="BH81" s="12">
        <v>0</v>
      </c>
      <c r="BI81" s="14">
        <v>8266</v>
      </c>
      <c r="BJ81" s="14">
        <v>2884</v>
      </c>
      <c r="BK81" s="14">
        <v>358</v>
      </c>
      <c r="BL81" s="14">
        <v>-21</v>
      </c>
      <c r="BM81" s="14">
        <v>-19</v>
      </c>
      <c r="BN81" s="14">
        <v>-225</v>
      </c>
      <c r="BO81" s="14">
        <v>-369</v>
      </c>
      <c r="BP81" s="14">
        <v>-1735</v>
      </c>
      <c r="BQ81" s="14">
        <v>10</v>
      </c>
      <c r="BR81" s="14">
        <v>-2</v>
      </c>
      <c r="BS81" s="14">
        <v>-770</v>
      </c>
      <c r="BT81" s="14">
        <v>0</v>
      </c>
      <c r="BU81" s="14">
        <v>8377</v>
      </c>
      <c r="BV81" s="14">
        <v>9</v>
      </c>
      <c r="BW81" s="14">
        <v>212</v>
      </c>
      <c r="BX81" s="14">
        <v>106</v>
      </c>
      <c r="BY81" s="14">
        <v>440</v>
      </c>
      <c r="BZ81" s="14">
        <v>0</v>
      </c>
      <c r="CA81" s="19">
        <v>4</v>
      </c>
    </row>
    <row r="82" spans="1:79" ht="15.6" x14ac:dyDescent="0.3">
      <c r="A82" s="11">
        <v>8</v>
      </c>
      <c r="B82" s="11" t="s">
        <v>139</v>
      </c>
      <c r="C82" s="11" t="s">
        <v>140</v>
      </c>
      <c r="D82" s="11" t="s">
        <v>470</v>
      </c>
      <c r="E82" s="11" t="s">
        <v>397</v>
      </c>
      <c r="F82" s="11" t="s">
        <v>466</v>
      </c>
      <c r="G82" s="12">
        <v>63278163.990000002</v>
      </c>
      <c r="H82" s="12">
        <v>63278163.990000002</v>
      </c>
      <c r="I82" s="12">
        <v>61832754.649999999</v>
      </c>
      <c r="J82" s="12">
        <v>20907941.57</v>
      </c>
      <c r="K82" s="12">
        <v>3138166</v>
      </c>
      <c r="L82" s="12">
        <v>13795974.890000001</v>
      </c>
      <c r="M82" s="12">
        <v>104516.01</v>
      </c>
      <c r="N82" s="12">
        <v>0</v>
      </c>
      <c r="O82" s="12">
        <v>0</v>
      </c>
      <c r="P82" s="12">
        <v>1072296.3</v>
      </c>
      <c r="Q82" s="12">
        <v>0</v>
      </c>
      <c r="R82" s="12">
        <v>0</v>
      </c>
      <c r="S82" s="12">
        <v>16420447.02</v>
      </c>
      <c r="T82" s="12">
        <v>4580743.91</v>
      </c>
      <c r="U82" s="12">
        <v>0</v>
      </c>
      <c r="V82" s="12">
        <v>0</v>
      </c>
      <c r="W82" s="12">
        <v>62471522.299999997</v>
      </c>
      <c r="X82" s="12">
        <v>104516.01</v>
      </c>
      <c r="Y82" s="12">
        <v>62576038.310000002</v>
      </c>
      <c r="Z82" s="13">
        <v>5.4910525679588318E-2</v>
      </c>
      <c r="AA82" s="13">
        <v>3.2500000000000001E-2</v>
      </c>
      <c r="AB82" s="12">
        <v>2030283.16</v>
      </c>
      <c r="AC82" s="12">
        <v>0</v>
      </c>
      <c r="AD82" s="12">
        <v>0</v>
      </c>
      <c r="AE82" s="12">
        <v>0</v>
      </c>
      <c r="AF82" s="12">
        <v>0</v>
      </c>
      <c r="AG82" s="12">
        <f t="shared" si="3"/>
        <v>0</v>
      </c>
      <c r="AH82" s="12">
        <v>844627.91</v>
      </c>
      <c r="AI82" s="12">
        <v>65700.13</v>
      </c>
      <c r="AJ82" s="12">
        <v>219678.57</v>
      </c>
      <c r="AK82" s="12">
        <v>0</v>
      </c>
      <c r="AL82" s="12">
        <v>92625</v>
      </c>
      <c r="AM82" s="12">
        <v>0</v>
      </c>
      <c r="AN82" s="12">
        <v>140519</v>
      </c>
      <c r="AO82" s="12">
        <v>9500</v>
      </c>
      <c r="AP82" s="12">
        <v>71960.5</v>
      </c>
      <c r="AQ82" s="12">
        <v>0</v>
      </c>
      <c r="AR82" s="12">
        <v>124421.31</v>
      </c>
      <c r="AS82" s="12">
        <v>4195.1000000000004</v>
      </c>
      <c r="AT82" s="12">
        <v>0</v>
      </c>
      <c r="AU82" s="12">
        <v>0</v>
      </c>
      <c r="AV82" s="12">
        <v>37418.160000000003</v>
      </c>
      <c r="AW82" s="12">
        <v>0</v>
      </c>
      <c r="AX82" s="12">
        <v>1734605.36</v>
      </c>
      <c r="AY82" s="13">
        <f t="shared" si="4"/>
        <v>0</v>
      </c>
      <c r="AZ82" s="12">
        <v>0</v>
      </c>
      <c r="BA82" s="12">
        <v>193753</v>
      </c>
      <c r="BB82" s="12">
        <v>0</v>
      </c>
      <c r="BC82" s="12">
        <v>396708.22</v>
      </c>
      <c r="BD82" s="12">
        <v>0</v>
      </c>
      <c r="BE82" s="12">
        <v>0</v>
      </c>
      <c r="BF82" s="12">
        <v>0</v>
      </c>
      <c r="BG82" s="12">
        <f t="shared" si="5"/>
        <v>0</v>
      </c>
      <c r="BH82" s="12">
        <v>0</v>
      </c>
      <c r="BI82" s="14">
        <v>5768</v>
      </c>
      <c r="BJ82" s="14">
        <v>2412</v>
      </c>
      <c r="BK82" s="14">
        <v>34</v>
      </c>
      <c r="BL82" s="14">
        <v>-1</v>
      </c>
      <c r="BM82" s="14">
        <v>-60</v>
      </c>
      <c r="BN82" s="14">
        <v>-233</v>
      </c>
      <c r="BO82" s="14">
        <v>-399</v>
      </c>
      <c r="BP82" s="14">
        <v>-1086</v>
      </c>
      <c r="BQ82" s="14">
        <v>10</v>
      </c>
      <c r="BR82" s="14">
        <v>-5</v>
      </c>
      <c r="BS82" s="14">
        <v>-796</v>
      </c>
      <c r="BT82" s="14">
        <v>-10</v>
      </c>
      <c r="BU82" s="14">
        <v>5634</v>
      </c>
      <c r="BV82" s="14">
        <v>0</v>
      </c>
      <c r="BW82" s="14">
        <v>517</v>
      </c>
      <c r="BX82" s="14">
        <v>129</v>
      </c>
      <c r="BY82" s="14">
        <v>121</v>
      </c>
      <c r="BZ82" s="14">
        <v>5</v>
      </c>
      <c r="CA82" s="19">
        <v>24</v>
      </c>
    </row>
    <row r="83" spans="1:79" ht="15.6" x14ac:dyDescent="0.3">
      <c r="A83" s="11">
        <v>8</v>
      </c>
      <c r="B83" s="11" t="s">
        <v>150</v>
      </c>
      <c r="C83" s="11" t="s">
        <v>48</v>
      </c>
      <c r="D83" s="11" t="s">
        <v>471</v>
      </c>
      <c r="E83" s="11" t="s">
        <v>400</v>
      </c>
      <c r="F83" s="11" t="s">
        <v>468</v>
      </c>
      <c r="G83" s="12">
        <v>53846136.799999997</v>
      </c>
      <c r="H83" s="12">
        <v>53852367.57</v>
      </c>
      <c r="I83" s="12">
        <v>53254631.989999995</v>
      </c>
      <c r="J83" s="12">
        <v>11845.68</v>
      </c>
      <c r="K83" s="12">
        <v>3372700.86</v>
      </c>
      <c r="L83" s="12">
        <v>18219958.649999999</v>
      </c>
      <c r="M83" s="12">
        <v>0</v>
      </c>
      <c r="N83" s="12">
        <v>0</v>
      </c>
      <c r="O83" s="12">
        <v>0</v>
      </c>
      <c r="P83" s="12">
        <v>1697324.32</v>
      </c>
      <c r="Q83" s="12">
        <v>0</v>
      </c>
      <c r="R83" s="12">
        <v>0</v>
      </c>
      <c r="S83" s="12">
        <v>19779818.739999998</v>
      </c>
      <c r="T83" s="12">
        <v>7223599.2300000004</v>
      </c>
      <c r="U83" s="12">
        <v>0</v>
      </c>
      <c r="V83" s="12">
        <v>0</v>
      </c>
      <c r="W83" s="12">
        <v>52632860.789999999</v>
      </c>
      <c r="X83" s="12">
        <v>6518.47</v>
      </c>
      <c r="Y83" s="12">
        <v>52639379.259999998</v>
      </c>
      <c r="Z83" s="13">
        <v>0.12884591519832611</v>
      </c>
      <c r="AA83" s="13">
        <v>3.1800000000000002E-2</v>
      </c>
      <c r="AB83" s="12">
        <v>1675902.85</v>
      </c>
      <c r="AC83" s="12">
        <v>0</v>
      </c>
      <c r="AD83" s="12">
        <v>0</v>
      </c>
      <c r="AE83" s="12">
        <v>6518.47</v>
      </c>
      <c r="AF83" s="12">
        <v>34.22</v>
      </c>
      <c r="AG83" s="12">
        <f t="shared" si="3"/>
        <v>6552.6900000000005</v>
      </c>
      <c r="AH83" s="12">
        <v>798366.31</v>
      </c>
      <c r="AI83" s="12">
        <v>62997.26</v>
      </c>
      <c r="AJ83" s="12">
        <v>236655.97</v>
      </c>
      <c r="AK83" s="12">
        <v>17357.310000000001</v>
      </c>
      <c r="AL83" s="12">
        <v>88299.96</v>
      </c>
      <c r="AM83" s="12">
        <v>21600</v>
      </c>
      <c r="AN83" s="12">
        <v>54283.08</v>
      </c>
      <c r="AO83" s="12">
        <v>10500</v>
      </c>
      <c r="AP83" s="12">
        <v>15746</v>
      </c>
      <c r="AQ83" s="12">
        <v>0</v>
      </c>
      <c r="AR83" s="12">
        <v>53353.279999999999</v>
      </c>
      <c r="AS83" s="12">
        <v>10668.18</v>
      </c>
      <c r="AT83" s="12">
        <v>0</v>
      </c>
      <c r="AU83" s="12">
        <v>1043.04</v>
      </c>
      <c r="AV83" s="12">
        <v>31367.15</v>
      </c>
      <c r="AW83" s="12">
        <v>86493</v>
      </c>
      <c r="AX83" s="12">
        <v>1474797.96</v>
      </c>
      <c r="AY83" s="13">
        <f t="shared" si="4"/>
        <v>5.8647355329946346E-2</v>
      </c>
      <c r="AZ83" s="12">
        <v>0</v>
      </c>
      <c r="BA83" s="12">
        <v>193753</v>
      </c>
      <c r="BB83" s="12">
        <v>0</v>
      </c>
      <c r="BC83" s="12">
        <v>282753.26</v>
      </c>
      <c r="BD83" s="12">
        <v>0</v>
      </c>
      <c r="BE83" s="12">
        <v>0</v>
      </c>
      <c r="BF83" s="12">
        <v>0</v>
      </c>
      <c r="BG83" s="12">
        <f t="shared" si="5"/>
        <v>0</v>
      </c>
      <c r="BH83" s="12">
        <v>0</v>
      </c>
      <c r="BI83" s="14">
        <v>8583</v>
      </c>
      <c r="BJ83" s="14">
        <v>3157</v>
      </c>
      <c r="BK83" s="14">
        <v>14</v>
      </c>
      <c r="BL83" s="14">
        <v>-1</v>
      </c>
      <c r="BM83" s="14">
        <v>-85</v>
      </c>
      <c r="BN83" s="14">
        <v>-394</v>
      </c>
      <c r="BO83" s="14">
        <v>-184</v>
      </c>
      <c r="BP83" s="14">
        <v>-1018</v>
      </c>
      <c r="BQ83" s="14">
        <v>-1</v>
      </c>
      <c r="BR83" s="14">
        <v>45</v>
      </c>
      <c r="BS83" s="14">
        <v>-1196</v>
      </c>
      <c r="BT83" s="14">
        <v>-29</v>
      </c>
      <c r="BU83" s="14">
        <v>8891</v>
      </c>
      <c r="BV83" s="14">
        <v>133</v>
      </c>
      <c r="BW83" s="14">
        <v>793</v>
      </c>
      <c r="BX83" s="14">
        <v>181</v>
      </c>
      <c r="BY83" s="14">
        <v>195</v>
      </c>
      <c r="BZ83" s="14">
        <v>1</v>
      </c>
      <c r="CA83" s="19">
        <v>24</v>
      </c>
    </row>
    <row r="84" spans="1:79" ht="15.6" x14ac:dyDescent="0.3">
      <c r="A84" s="40">
        <v>8</v>
      </c>
      <c r="B84" s="41" t="s">
        <v>383</v>
      </c>
      <c r="C84" s="39" t="s">
        <v>189</v>
      </c>
      <c r="D84" s="11" t="s">
        <v>465</v>
      </c>
      <c r="E84" s="11" t="s">
        <v>400</v>
      </c>
      <c r="F84" s="11" t="s">
        <v>466</v>
      </c>
      <c r="G84" s="24">
        <v>92671536.939999998</v>
      </c>
      <c r="H84" s="24">
        <v>92673676.599999994</v>
      </c>
      <c r="I84" s="24">
        <v>90625038.579999998</v>
      </c>
      <c r="J84" s="24">
        <v>0</v>
      </c>
      <c r="K84" s="24">
        <v>6224202.8600000003</v>
      </c>
      <c r="L84" s="24">
        <v>21408866.850000001</v>
      </c>
      <c r="M84" s="24">
        <v>37718523.990000002</v>
      </c>
      <c r="N84" s="24">
        <v>0</v>
      </c>
      <c r="O84" s="24">
        <v>0</v>
      </c>
      <c r="P84" s="24">
        <v>2706016</v>
      </c>
      <c r="Q84" s="24">
        <v>474242.14</v>
      </c>
      <c r="R84" s="24">
        <v>0</v>
      </c>
      <c r="S84" s="24">
        <v>10281802.369999999</v>
      </c>
      <c r="T84" s="24">
        <v>6030329.8600000003</v>
      </c>
      <c r="U84" s="24">
        <v>0</v>
      </c>
      <c r="V84" s="24">
        <v>0</v>
      </c>
      <c r="W84" s="24">
        <v>53231793.229999997</v>
      </c>
      <c r="X84" s="24">
        <v>38195002.049999997</v>
      </c>
      <c r="Y84" s="24">
        <v>91426795.280000001</v>
      </c>
      <c r="Z84" s="60">
        <f>+ 7218764/92671536.94</f>
        <v>7.7896236950011674E-2</v>
      </c>
      <c r="AA84" s="61">
        <f>+ 3460119.01/53231793.23</f>
        <v>6.5000985314354776E-2</v>
      </c>
      <c r="AB84" s="24">
        <v>3460119.01</v>
      </c>
      <c r="AC84" s="24">
        <v>0</v>
      </c>
      <c r="AD84" s="24">
        <v>0</v>
      </c>
      <c r="AE84" s="24">
        <v>2235.92</v>
      </c>
      <c r="AF84" s="24">
        <v>0</v>
      </c>
      <c r="AG84" s="12">
        <f t="shared" si="3"/>
        <v>2235.92</v>
      </c>
      <c r="AH84" s="24">
        <v>1661265.05</v>
      </c>
      <c r="AI84" s="24">
        <v>131440.25</v>
      </c>
      <c r="AJ84" s="24">
        <v>563607.04000000004</v>
      </c>
      <c r="AK84" s="24">
        <v>0</v>
      </c>
      <c r="AL84" s="24">
        <v>283516.24</v>
      </c>
      <c r="AM84" s="24">
        <v>0</v>
      </c>
      <c r="AN84" s="24">
        <v>65514.75</v>
      </c>
      <c r="AO84" s="24">
        <v>10500</v>
      </c>
      <c r="AP84" s="24">
        <v>3000</v>
      </c>
      <c r="AQ84" s="24">
        <v>0</v>
      </c>
      <c r="AR84" s="24">
        <v>90058.89</v>
      </c>
      <c r="AS84" s="24">
        <v>31931.33</v>
      </c>
      <c r="AT84" s="24">
        <v>3562.5</v>
      </c>
      <c r="AU84" s="24">
        <v>12100.56</v>
      </c>
      <c r="AV84" s="24">
        <v>68304.929999999993</v>
      </c>
      <c r="AW84" s="24">
        <v>147228.32999999999</v>
      </c>
      <c r="AX84" s="24">
        <v>3066527.31</v>
      </c>
      <c r="AY84" s="13">
        <f t="shared" si="4"/>
        <v>4.8011419797203761E-2</v>
      </c>
      <c r="AZ84" s="24">
        <v>178.44</v>
      </c>
      <c r="BA84" s="28">
        <v>193753</v>
      </c>
      <c r="BB84" s="28">
        <v>0</v>
      </c>
      <c r="BC84" s="28">
        <v>641665</v>
      </c>
      <c r="BD84" s="28">
        <v>0</v>
      </c>
      <c r="BE84" s="28">
        <v>0</v>
      </c>
      <c r="BF84" s="28">
        <v>0</v>
      </c>
      <c r="BG84" s="12">
        <f t="shared" si="5"/>
        <v>0</v>
      </c>
      <c r="BH84" s="24">
        <v>0</v>
      </c>
      <c r="BI84" s="24">
        <v>12491</v>
      </c>
      <c r="BJ84" s="24">
        <v>5079</v>
      </c>
      <c r="BK84" s="24">
        <v>7</v>
      </c>
      <c r="BL84" s="24">
        <v>-65</v>
      </c>
      <c r="BM84" s="24">
        <v>-39</v>
      </c>
      <c r="BN84" s="24">
        <v>-247</v>
      </c>
      <c r="BO84" s="24">
        <v>-1370</v>
      </c>
      <c r="BP84" s="24">
        <v>-2425</v>
      </c>
      <c r="BQ84" s="24">
        <v>1</v>
      </c>
      <c r="BR84" s="24">
        <v>8</v>
      </c>
      <c r="BS84" s="24">
        <v>-1184</v>
      </c>
      <c r="BT84" s="24">
        <v>0</v>
      </c>
      <c r="BU84" s="24">
        <v>12256</v>
      </c>
      <c r="BV84" s="24">
        <v>205</v>
      </c>
      <c r="BW84" s="24">
        <v>360</v>
      </c>
      <c r="BX84" s="24">
        <v>156</v>
      </c>
      <c r="BY84" s="24">
        <v>684</v>
      </c>
      <c r="BZ84" s="24">
        <v>3</v>
      </c>
      <c r="CA84" s="49">
        <v>16</v>
      </c>
    </row>
    <row r="85" spans="1:79" ht="15.6" x14ac:dyDescent="0.3">
      <c r="A85" s="11">
        <v>8</v>
      </c>
      <c r="B85" s="11" t="s">
        <v>227</v>
      </c>
      <c r="C85" s="11" t="s">
        <v>228</v>
      </c>
      <c r="D85" s="11" t="s">
        <v>472</v>
      </c>
      <c r="E85" s="11" t="s">
        <v>397</v>
      </c>
      <c r="F85" s="11" t="s">
        <v>466</v>
      </c>
      <c r="G85" s="12">
        <v>102267049.89</v>
      </c>
      <c r="H85" s="12">
        <v>102389665.81</v>
      </c>
      <c r="I85" s="12">
        <v>99943587.650000006</v>
      </c>
      <c r="J85" s="12">
        <v>35374968.600000001</v>
      </c>
      <c r="K85" s="12">
        <v>3841839.57</v>
      </c>
      <c r="L85" s="12">
        <v>22523337.98</v>
      </c>
      <c r="M85" s="12">
        <v>7519530.5700000003</v>
      </c>
      <c r="N85" s="12">
        <v>0</v>
      </c>
      <c r="O85" s="12">
        <v>247217.79</v>
      </c>
      <c r="P85" s="12">
        <v>2076124.7</v>
      </c>
      <c r="Q85" s="12">
        <v>39774.050000000003</v>
      </c>
      <c r="R85" s="12">
        <v>0</v>
      </c>
      <c r="S85" s="12">
        <v>17974100.399999999</v>
      </c>
      <c r="T85" s="12">
        <v>8287891.4800000004</v>
      </c>
      <c r="U85" s="12">
        <v>200</v>
      </c>
      <c r="V85" s="12">
        <v>0</v>
      </c>
      <c r="W85" s="12">
        <v>93385655.290000007</v>
      </c>
      <c r="X85" s="12">
        <v>7682216.54</v>
      </c>
      <c r="Y85" s="12">
        <v>101067892.40000001</v>
      </c>
      <c r="Z85" s="13">
        <v>1.8494844436645508E-2</v>
      </c>
      <c r="AA85" s="13">
        <v>2.2700000000000001E-2</v>
      </c>
      <c r="AB85" s="12">
        <v>2120018.21</v>
      </c>
      <c r="AC85" s="12">
        <v>0</v>
      </c>
      <c r="AD85" s="12">
        <v>0</v>
      </c>
      <c r="AE85" s="12">
        <v>122636.49</v>
      </c>
      <c r="AF85" s="12">
        <v>208.28</v>
      </c>
      <c r="AG85" s="12">
        <f t="shared" si="3"/>
        <v>122844.77</v>
      </c>
      <c r="AH85" s="12">
        <v>1266748.43</v>
      </c>
      <c r="AI85" s="12">
        <v>103697.27</v>
      </c>
      <c r="AJ85" s="12">
        <v>268783.99</v>
      </c>
      <c r="AK85" s="12">
        <v>17856.84</v>
      </c>
      <c r="AL85" s="12">
        <v>142848.32000000001</v>
      </c>
      <c r="AM85" s="12">
        <v>0</v>
      </c>
      <c r="AN85" s="12">
        <v>51200</v>
      </c>
      <c r="AO85" s="12">
        <v>10500</v>
      </c>
      <c r="AP85" s="12">
        <v>25308.02</v>
      </c>
      <c r="AQ85" s="12">
        <v>0</v>
      </c>
      <c r="AR85" s="12">
        <v>96833.93</v>
      </c>
      <c r="AS85" s="12">
        <v>14182.32</v>
      </c>
      <c r="AT85" s="12">
        <v>6310.2</v>
      </c>
      <c r="AU85" s="12">
        <v>19923.95</v>
      </c>
      <c r="AV85" s="12">
        <v>28583.47</v>
      </c>
      <c r="AW85" s="12">
        <v>0</v>
      </c>
      <c r="AX85" s="12">
        <v>2196330.62</v>
      </c>
      <c r="AY85" s="13">
        <f t="shared" si="4"/>
        <v>0</v>
      </c>
      <c r="AZ85" s="12">
        <v>3711.44</v>
      </c>
      <c r="BA85" s="12">
        <v>193753</v>
      </c>
      <c r="BB85" s="12">
        <v>0</v>
      </c>
      <c r="BC85" s="12">
        <v>307543.55</v>
      </c>
      <c r="BD85" s="12">
        <v>0</v>
      </c>
      <c r="BE85" s="12">
        <v>0</v>
      </c>
      <c r="BF85" s="12">
        <v>0</v>
      </c>
      <c r="BG85" s="12">
        <f t="shared" si="5"/>
        <v>0</v>
      </c>
      <c r="BH85" s="12">
        <v>0</v>
      </c>
      <c r="BI85" s="14">
        <v>10273</v>
      </c>
      <c r="BJ85" s="14">
        <v>4101</v>
      </c>
      <c r="BK85" s="14">
        <v>42</v>
      </c>
      <c r="BL85" s="14">
        <v>-66</v>
      </c>
      <c r="BM85" s="14">
        <v>-56</v>
      </c>
      <c r="BN85" s="14">
        <v>-478</v>
      </c>
      <c r="BO85" s="14">
        <v>-337</v>
      </c>
      <c r="BP85" s="14">
        <v>-1301</v>
      </c>
      <c r="BQ85" s="14">
        <v>8</v>
      </c>
      <c r="BR85" s="14">
        <v>-43</v>
      </c>
      <c r="BS85" s="14">
        <v>-1080</v>
      </c>
      <c r="BT85" s="14">
        <v>-10</v>
      </c>
      <c r="BU85" s="14">
        <v>11053</v>
      </c>
      <c r="BV85" s="14">
        <v>107</v>
      </c>
      <c r="BW85" s="14">
        <v>935</v>
      </c>
      <c r="BX85" s="14">
        <v>42</v>
      </c>
      <c r="BY85" s="14">
        <v>59</v>
      </c>
      <c r="BZ85" s="14">
        <v>1</v>
      </c>
      <c r="CA85" s="19">
        <v>43</v>
      </c>
    </row>
    <row r="86" spans="1:79" ht="15.6" x14ac:dyDescent="0.3">
      <c r="A86" s="11">
        <v>9</v>
      </c>
      <c r="B86" s="11" t="s">
        <v>355</v>
      </c>
      <c r="C86" s="11" t="s">
        <v>9</v>
      </c>
      <c r="D86" s="11" t="s">
        <v>473</v>
      </c>
      <c r="E86" s="11" t="s">
        <v>397</v>
      </c>
      <c r="F86" s="11" t="s">
        <v>474</v>
      </c>
      <c r="G86" s="14">
        <v>45139508.619999997</v>
      </c>
      <c r="H86" s="14">
        <v>45161065.770000003</v>
      </c>
      <c r="I86" s="14">
        <v>44377754.479999997</v>
      </c>
      <c r="J86" s="14">
        <v>21318562.329999998</v>
      </c>
      <c r="K86" s="14">
        <v>1453822.03</v>
      </c>
      <c r="L86" s="14">
        <v>6933363.2300000004</v>
      </c>
      <c r="M86" s="14">
        <v>0</v>
      </c>
      <c r="N86" s="14">
        <v>0</v>
      </c>
      <c r="O86" s="14">
        <v>30813.93</v>
      </c>
      <c r="P86" s="14">
        <v>1049180.6000000001</v>
      </c>
      <c r="Q86" s="14">
        <v>0</v>
      </c>
      <c r="R86" s="14">
        <v>0</v>
      </c>
      <c r="S86" s="14">
        <v>6282602.6600000001</v>
      </c>
      <c r="T86" s="14">
        <v>4257668.17</v>
      </c>
      <c r="U86" s="14">
        <v>5526.56</v>
      </c>
      <c r="V86" s="14">
        <v>0</v>
      </c>
      <c r="W86" s="14">
        <v>43725188.689999998</v>
      </c>
      <c r="X86" s="14">
        <v>39687.589999999997</v>
      </c>
      <c r="Y86" s="14">
        <v>43764876.280000001</v>
      </c>
      <c r="Z86" s="13">
        <v>0.14612068235874176</v>
      </c>
      <c r="AA86" s="13">
        <v>5.2999999999999999E-2</v>
      </c>
      <c r="AB86" s="14">
        <v>2317895.06</v>
      </c>
      <c r="AC86" s="14">
        <v>0</v>
      </c>
      <c r="AD86" s="14">
        <v>0</v>
      </c>
      <c r="AE86" s="14">
        <v>0</v>
      </c>
      <c r="AF86" s="14">
        <v>906.42</v>
      </c>
      <c r="AG86" s="12">
        <f t="shared" si="3"/>
        <v>906.42</v>
      </c>
      <c r="AH86" s="14">
        <v>867313.54</v>
      </c>
      <c r="AI86" s="14">
        <v>69167.94</v>
      </c>
      <c r="AJ86" s="14">
        <v>242977.95</v>
      </c>
      <c r="AK86" s="14">
        <v>0</v>
      </c>
      <c r="AL86" s="14">
        <v>58806.8</v>
      </c>
      <c r="AM86" s="14">
        <v>1956.62</v>
      </c>
      <c r="AN86" s="14">
        <v>69335.789999999994</v>
      </c>
      <c r="AO86" s="14">
        <v>8990</v>
      </c>
      <c r="AP86" s="14">
        <v>28576.1</v>
      </c>
      <c r="AQ86" s="14">
        <v>0</v>
      </c>
      <c r="AR86" s="14">
        <v>77449.3</v>
      </c>
      <c r="AS86" s="14">
        <v>24873.21</v>
      </c>
      <c r="AT86" s="14">
        <v>16067.29</v>
      </c>
      <c r="AU86" s="14">
        <v>699.6</v>
      </c>
      <c r="AV86" s="14">
        <v>174959.02</v>
      </c>
      <c r="AW86" s="14">
        <v>0</v>
      </c>
      <c r="AX86" s="14">
        <v>2040217.84</v>
      </c>
      <c r="AY86" s="13">
        <f t="shared" si="4"/>
        <v>0</v>
      </c>
      <c r="AZ86" s="14">
        <v>0</v>
      </c>
      <c r="BA86" s="14">
        <v>193753</v>
      </c>
      <c r="BB86" s="14">
        <v>0</v>
      </c>
      <c r="BC86" s="14">
        <v>314056.34000000003</v>
      </c>
      <c r="BD86" s="14">
        <v>0</v>
      </c>
      <c r="BE86" s="14">
        <v>0</v>
      </c>
      <c r="BF86" s="14">
        <v>0</v>
      </c>
      <c r="BG86" s="12">
        <f t="shared" si="5"/>
        <v>0</v>
      </c>
      <c r="BH86" s="14">
        <v>0</v>
      </c>
      <c r="BI86" s="14">
        <v>4269</v>
      </c>
      <c r="BJ86" s="14">
        <v>1447</v>
      </c>
      <c r="BK86" s="14">
        <v>23</v>
      </c>
      <c r="BL86" s="14">
        <v>-29</v>
      </c>
      <c r="BM86" s="14">
        <v>-73</v>
      </c>
      <c r="BN86" s="14">
        <v>-246</v>
      </c>
      <c r="BO86" s="14">
        <v>-91</v>
      </c>
      <c r="BP86" s="14">
        <v>-423</v>
      </c>
      <c r="BQ86" s="14">
        <v>2</v>
      </c>
      <c r="BR86" s="14">
        <v>25</v>
      </c>
      <c r="BS86" s="14">
        <v>-378</v>
      </c>
      <c r="BT86" s="14">
        <v>-23</v>
      </c>
      <c r="BU86" s="14">
        <v>4503</v>
      </c>
      <c r="BV86" s="14">
        <v>28</v>
      </c>
      <c r="BW86" s="14">
        <v>81</v>
      </c>
      <c r="BX86" s="14">
        <v>41</v>
      </c>
      <c r="BY86" s="14">
        <v>250</v>
      </c>
      <c r="BZ86" s="14">
        <v>8</v>
      </c>
      <c r="CA86" s="19">
        <v>5</v>
      </c>
    </row>
    <row r="87" spans="1:79" ht="15.6" x14ac:dyDescent="0.3">
      <c r="A87" s="11">
        <v>9</v>
      </c>
      <c r="B87" s="11" t="s">
        <v>35</v>
      </c>
      <c r="C87" s="11" t="s">
        <v>36</v>
      </c>
      <c r="D87" s="11" t="s">
        <v>475</v>
      </c>
      <c r="E87" s="11" t="s">
        <v>403</v>
      </c>
      <c r="F87" s="11" t="s">
        <v>476</v>
      </c>
      <c r="G87" s="12">
        <v>52304966.840000004</v>
      </c>
      <c r="H87" s="12">
        <v>52304966.840000004</v>
      </c>
      <c r="I87" s="12">
        <v>50829821.780000001</v>
      </c>
      <c r="J87" s="12">
        <v>5067745.53</v>
      </c>
      <c r="K87" s="12">
        <v>4456379.08</v>
      </c>
      <c r="L87" s="12">
        <v>18763546.890000001</v>
      </c>
      <c r="M87" s="12">
        <v>0</v>
      </c>
      <c r="N87" s="12">
        <v>0</v>
      </c>
      <c r="O87" s="12">
        <v>28674</v>
      </c>
      <c r="P87" s="12">
        <v>2522538.48</v>
      </c>
      <c r="Q87" s="12">
        <v>0</v>
      </c>
      <c r="R87" s="12">
        <v>0</v>
      </c>
      <c r="S87" s="12">
        <v>12523008.93</v>
      </c>
      <c r="T87" s="12">
        <v>5326813.58</v>
      </c>
      <c r="U87" s="12">
        <v>0</v>
      </c>
      <c r="V87" s="12">
        <v>9288.6</v>
      </c>
      <c r="W87" s="12">
        <v>51090042.710000001</v>
      </c>
      <c r="X87" s="12">
        <v>9288.6</v>
      </c>
      <c r="Y87" s="12">
        <v>51099331.310000002</v>
      </c>
      <c r="Z87" s="13">
        <v>5.5641721934080124E-2</v>
      </c>
      <c r="AA87" s="13">
        <v>4.7E-2</v>
      </c>
      <c r="AB87" s="12">
        <v>2401336.2200000002</v>
      </c>
      <c r="AC87" s="12">
        <v>0</v>
      </c>
      <c r="AD87" s="12">
        <v>0</v>
      </c>
      <c r="AE87" s="12">
        <v>0</v>
      </c>
      <c r="AF87" s="12">
        <v>474.87</v>
      </c>
      <c r="AG87" s="12">
        <f t="shared" si="3"/>
        <v>474.87</v>
      </c>
      <c r="AH87" s="12">
        <v>1007467.1</v>
      </c>
      <c r="AI87" s="12">
        <v>80858.61</v>
      </c>
      <c r="AJ87" s="12">
        <v>254397.93</v>
      </c>
      <c r="AK87" s="12">
        <v>5747.42</v>
      </c>
      <c r="AL87" s="12">
        <v>140048.79</v>
      </c>
      <c r="AM87" s="12">
        <v>7951.94</v>
      </c>
      <c r="AN87" s="12">
        <v>70299.710000000006</v>
      </c>
      <c r="AO87" s="12">
        <v>10050</v>
      </c>
      <c r="AP87" s="12">
        <v>387</v>
      </c>
      <c r="AQ87" s="12">
        <v>20369.57</v>
      </c>
      <c r="AR87" s="12">
        <v>59843.98</v>
      </c>
      <c r="AS87" s="12">
        <v>29191.48</v>
      </c>
      <c r="AT87" s="12">
        <v>45817.25</v>
      </c>
      <c r="AU87" s="12">
        <v>13079.88</v>
      </c>
      <c r="AV87" s="12">
        <v>82948.47</v>
      </c>
      <c r="AW87" s="12">
        <v>0</v>
      </c>
      <c r="AX87" s="12">
        <v>2032031.36</v>
      </c>
      <c r="AY87" s="13">
        <f t="shared" si="4"/>
        <v>0</v>
      </c>
      <c r="AZ87" s="12">
        <v>0</v>
      </c>
      <c r="BA87" s="12">
        <v>193753</v>
      </c>
      <c r="BB87" s="12">
        <v>0</v>
      </c>
      <c r="BC87" s="12">
        <v>473271.81</v>
      </c>
      <c r="BD87" s="12">
        <v>0</v>
      </c>
      <c r="BE87" s="12">
        <v>0</v>
      </c>
      <c r="BF87" s="12">
        <v>0</v>
      </c>
      <c r="BG87" s="12">
        <f t="shared" si="5"/>
        <v>0</v>
      </c>
      <c r="BH87" s="12">
        <v>0</v>
      </c>
      <c r="BI87" s="14">
        <v>6874</v>
      </c>
      <c r="BJ87" s="14">
        <v>2684</v>
      </c>
      <c r="BK87" s="14">
        <v>13</v>
      </c>
      <c r="BL87" s="14">
        <v>-19</v>
      </c>
      <c r="BM87" s="14">
        <v>-63</v>
      </c>
      <c r="BN87" s="14">
        <v>-226</v>
      </c>
      <c r="BO87" s="14">
        <v>-134</v>
      </c>
      <c r="BP87" s="14">
        <v>-679</v>
      </c>
      <c r="BQ87" s="14">
        <v>2</v>
      </c>
      <c r="BR87" s="14">
        <v>38</v>
      </c>
      <c r="BS87" s="14">
        <v>-1089</v>
      </c>
      <c r="BT87" s="14">
        <v>-2</v>
      </c>
      <c r="BU87" s="14">
        <v>7399</v>
      </c>
      <c r="BV87" s="14">
        <v>6</v>
      </c>
      <c r="BW87" s="14">
        <v>243</v>
      </c>
      <c r="BX87" s="14">
        <v>106</v>
      </c>
      <c r="BY87" s="14">
        <v>736</v>
      </c>
      <c r="BZ87" s="14">
        <v>7</v>
      </c>
      <c r="CA87" s="19">
        <v>3</v>
      </c>
    </row>
    <row r="88" spans="1:79" ht="15.6" x14ac:dyDescent="0.3">
      <c r="A88" s="11">
        <v>9</v>
      </c>
      <c r="B88" s="11" t="s">
        <v>41</v>
      </c>
      <c r="C88" s="11" t="s">
        <v>42</v>
      </c>
      <c r="D88" s="11" t="s">
        <v>477</v>
      </c>
      <c r="E88" s="11" t="s">
        <v>397</v>
      </c>
      <c r="F88" s="11" t="s">
        <v>474</v>
      </c>
      <c r="G88" s="12">
        <v>54418001.829999998</v>
      </c>
      <c r="H88" s="12">
        <v>54485624.380000003</v>
      </c>
      <c r="I88" s="12">
        <v>52951524.789999999</v>
      </c>
      <c r="J88" s="12">
        <v>23159785.02</v>
      </c>
      <c r="K88" s="12">
        <v>2909320.99</v>
      </c>
      <c r="L88" s="12">
        <v>5913257.0999999996</v>
      </c>
      <c r="M88" s="12">
        <v>0</v>
      </c>
      <c r="N88" s="12">
        <v>0</v>
      </c>
      <c r="O88" s="12">
        <v>0</v>
      </c>
      <c r="P88" s="12">
        <v>1556291.76</v>
      </c>
      <c r="Q88" s="12">
        <v>0</v>
      </c>
      <c r="R88" s="12">
        <v>0</v>
      </c>
      <c r="S88" s="12">
        <v>10731425.07</v>
      </c>
      <c r="T88" s="12">
        <v>5325245.8</v>
      </c>
      <c r="U88" s="12">
        <v>15000</v>
      </c>
      <c r="V88" s="12">
        <v>0</v>
      </c>
      <c r="W88" s="12">
        <v>52761274.539999999</v>
      </c>
      <c r="X88" s="12">
        <v>272281.45</v>
      </c>
      <c r="Y88" s="12">
        <v>53033555.990000002</v>
      </c>
      <c r="Z88" s="13">
        <v>0.11879868060350418</v>
      </c>
      <c r="AA88" s="13">
        <v>0.06</v>
      </c>
      <c r="AB88" s="12">
        <v>3165948.8</v>
      </c>
      <c r="AC88" s="12">
        <v>0</v>
      </c>
      <c r="AD88" s="12">
        <v>0</v>
      </c>
      <c r="AE88" s="12">
        <v>0</v>
      </c>
      <c r="AF88" s="12">
        <v>634.80999999999995</v>
      </c>
      <c r="AG88" s="12">
        <f t="shared" si="3"/>
        <v>634.80999999999995</v>
      </c>
      <c r="AH88" s="12">
        <v>1477706.04</v>
      </c>
      <c r="AI88" s="12">
        <v>127713.14</v>
      </c>
      <c r="AJ88" s="12">
        <v>387354.95</v>
      </c>
      <c r="AK88" s="12">
        <v>0</v>
      </c>
      <c r="AL88" s="12">
        <v>260865.63</v>
      </c>
      <c r="AM88" s="12">
        <v>4970.05</v>
      </c>
      <c r="AN88" s="12">
        <v>82119.320000000007</v>
      </c>
      <c r="AO88" s="12">
        <v>8990</v>
      </c>
      <c r="AP88" s="12">
        <v>22520.3</v>
      </c>
      <c r="AQ88" s="12">
        <v>0</v>
      </c>
      <c r="AR88" s="12">
        <v>106296.15</v>
      </c>
      <c r="AS88" s="12">
        <v>36853.78</v>
      </c>
      <c r="AT88" s="12">
        <v>0</v>
      </c>
      <c r="AU88" s="12">
        <v>1588.96</v>
      </c>
      <c r="AV88" s="12">
        <v>42476.71</v>
      </c>
      <c r="AW88" s="12">
        <v>0</v>
      </c>
      <c r="AX88" s="12">
        <v>2669676.06</v>
      </c>
      <c r="AY88" s="13">
        <f t="shared" si="4"/>
        <v>0</v>
      </c>
      <c r="AZ88" s="12">
        <v>0</v>
      </c>
      <c r="BA88" s="12">
        <v>193753</v>
      </c>
      <c r="BB88" s="12">
        <v>0</v>
      </c>
      <c r="BC88" s="12">
        <v>498202.74</v>
      </c>
      <c r="BD88" s="12">
        <v>0</v>
      </c>
      <c r="BE88" s="12">
        <v>0</v>
      </c>
      <c r="BF88" s="12">
        <v>0</v>
      </c>
      <c r="BG88" s="12">
        <f t="shared" si="5"/>
        <v>0</v>
      </c>
      <c r="BH88" s="12">
        <v>0</v>
      </c>
      <c r="BI88" s="14">
        <v>4247</v>
      </c>
      <c r="BJ88" s="14">
        <v>1777</v>
      </c>
      <c r="BK88" s="14">
        <v>80</v>
      </c>
      <c r="BL88" s="14">
        <v>-29</v>
      </c>
      <c r="BM88" s="14">
        <v>-103</v>
      </c>
      <c r="BN88" s="14">
        <v>-293</v>
      </c>
      <c r="BO88" s="14">
        <v>-313</v>
      </c>
      <c r="BP88" s="14">
        <v>-631</v>
      </c>
      <c r="BQ88" s="14">
        <v>0</v>
      </c>
      <c r="BR88" s="14">
        <v>-11</v>
      </c>
      <c r="BS88" s="14">
        <v>-457</v>
      </c>
      <c r="BT88" s="14">
        <v>-6</v>
      </c>
      <c r="BU88" s="14">
        <v>4261</v>
      </c>
      <c r="BV88" s="14">
        <v>1</v>
      </c>
      <c r="BW88" s="14">
        <v>256</v>
      </c>
      <c r="BX88" s="14">
        <v>77</v>
      </c>
      <c r="BY88" s="14">
        <v>260</v>
      </c>
      <c r="BZ88" s="14">
        <v>10</v>
      </c>
      <c r="CA88" s="19">
        <v>15</v>
      </c>
    </row>
    <row r="89" spans="1:79" s="45" customFormat="1" ht="15.6" x14ac:dyDescent="0.3">
      <c r="A89" s="64">
        <v>9</v>
      </c>
      <c r="B89" s="65" t="s">
        <v>602</v>
      </c>
      <c r="C89" s="64"/>
      <c r="D89" s="64" t="s">
        <v>478</v>
      </c>
      <c r="E89" s="64" t="s">
        <v>400</v>
      </c>
      <c r="F89" s="64" t="s">
        <v>474</v>
      </c>
      <c r="G89" s="66">
        <v>39781442</v>
      </c>
      <c r="H89" s="66">
        <v>39793370</v>
      </c>
      <c r="I89" s="66">
        <v>37919371</v>
      </c>
      <c r="J89" s="66">
        <v>11764294</v>
      </c>
      <c r="K89" s="66">
        <v>1435805</v>
      </c>
      <c r="L89" s="66">
        <v>6116730</v>
      </c>
      <c r="M89" s="66">
        <v>0</v>
      </c>
      <c r="N89" s="66">
        <v>0</v>
      </c>
      <c r="O89" s="66">
        <v>16631</v>
      </c>
      <c r="P89" s="66">
        <v>1083704</v>
      </c>
      <c r="Q89" s="66">
        <v>0</v>
      </c>
      <c r="R89" s="66">
        <v>0</v>
      </c>
      <c r="S89" s="66">
        <v>11977496</v>
      </c>
      <c r="T89" s="66">
        <v>2545518</v>
      </c>
      <c r="U89" s="66">
        <v>0</v>
      </c>
      <c r="V89" s="66">
        <v>0</v>
      </c>
      <c r="W89" s="66">
        <v>37213923</v>
      </c>
      <c r="X89" s="66">
        <v>11928</v>
      </c>
      <c r="Y89" s="66">
        <v>37225851</v>
      </c>
      <c r="Z89" s="67">
        <v>0.15168791518417055</v>
      </c>
      <c r="AA89" s="67">
        <v>5.7978918266692818E-2</v>
      </c>
      <c r="AB89" s="66">
        <v>2157623</v>
      </c>
      <c r="AC89" s="66">
        <v>0</v>
      </c>
      <c r="AD89" s="66">
        <v>0</v>
      </c>
      <c r="AE89" s="66">
        <v>11928</v>
      </c>
      <c r="AF89" s="66">
        <v>827</v>
      </c>
      <c r="AG89" s="66">
        <v>12755</v>
      </c>
      <c r="AH89" s="66">
        <v>970338</v>
      </c>
      <c r="AI89" s="66">
        <v>91058</v>
      </c>
      <c r="AJ89" s="66">
        <v>209348.88</v>
      </c>
      <c r="AK89" s="66">
        <v>4606</v>
      </c>
      <c r="AL89" s="66">
        <v>165882</v>
      </c>
      <c r="AM89" s="66">
        <v>2194</v>
      </c>
      <c r="AN89" s="66">
        <v>45499</v>
      </c>
      <c r="AO89" s="66">
        <v>8990</v>
      </c>
      <c r="AP89" s="66">
        <v>2011</v>
      </c>
      <c r="AQ89" s="66">
        <v>0</v>
      </c>
      <c r="AR89" s="66">
        <v>81960</v>
      </c>
      <c r="AS89" s="66">
        <v>29790</v>
      </c>
      <c r="AT89" s="66">
        <v>0</v>
      </c>
      <c r="AU89" s="66">
        <v>744</v>
      </c>
      <c r="AV89" s="66">
        <v>27544</v>
      </c>
      <c r="AW89" s="66">
        <v>0</v>
      </c>
      <c r="AX89" s="66">
        <v>1823496</v>
      </c>
      <c r="AY89" s="67">
        <v>0</v>
      </c>
      <c r="AZ89" s="66">
        <v>0</v>
      </c>
      <c r="BA89" s="66">
        <v>177500</v>
      </c>
      <c r="BB89" s="66">
        <v>0</v>
      </c>
      <c r="BC89" s="66">
        <v>386956</v>
      </c>
      <c r="BD89" s="66">
        <v>0</v>
      </c>
      <c r="BE89" s="66">
        <v>0</v>
      </c>
      <c r="BF89" s="66">
        <v>0</v>
      </c>
      <c r="BG89" s="66">
        <v>0</v>
      </c>
      <c r="BH89" s="66">
        <v>0</v>
      </c>
      <c r="BI89" s="68">
        <v>3140</v>
      </c>
      <c r="BJ89" s="66">
        <v>1417</v>
      </c>
      <c r="BK89" s="66">
        <v>3</v>
      </c>
      <c r="BL89" s="66">
        <v>-1</v>
      </c>
      <c r="BM89" s="66">
        <v>-71</v>
      </c>
      <c r="BN89" s="66">
        <v>-229</v>
      </c>
      <c r="BO89" s="66">
        <v>-199</v>
      </c>
      <c r="BP89" s="66">
        <v>-390</v>
      </c>
      <c r="BQ89" s="66">
        <v>2</v>
      </c>
      <c r="BR89" s="66">
        <v>35</v>
      </c>
      <c r="BS89" s="68">
        <v>-410</v>
      </c>
      <c r="BT89" s="68">
        <v>-7</v>
      </c>
      <c r="BU89" s="68">
        <v>3290</v>
      </c>
      <c r="BV89" s="68">
        <v>18</v>
      </c>
      <c r="BW89" s="68">
        <v>197</v>
      </c>
      <c r="BX89" s="68">
        <v>54</v>
      </c>
      <c r="BY89" s="66">
        <v>155</v>
      </c>
      <c r="BZ89" s="66">
        <v>0</v>
      </c>
      <c r="CA89" s="66">
        <v>4</v>
      </c>
    </row>
    <row r="90" spans="1:79" ht="15.6" x14ac:dyDescent="0.3">
      <c r="A90" s="11">
        <v>9</v>
      </c>
      <c r="B90" s="11" t="s">
        <v>96</v>
      </c>
      <c r="C90" s="11" t="s">
        <v>50</v>
      </c>
      <c r="D90" s="11" t="s">
        <v>479</v>
      </c>
      <c r="E90" s="11" t="s">
        <v>394</v>
      </c>
      <c r="F90" s="11" t="s">
        <v>476</v>
      </c>
      <c r="G90" s="12">
        <v>21141545.210000001</v>
      </c>
      <c r="H90" s="12">
        <v>21141545.210000001</v>
      </c>
      <c r="I90" s="12">
        <v>20855262.640000001</v>
      </c>
      <c r="J90" s="12">
        <v>212439.55</v>
      </c>
      <c r="K90" s="12">
        <v>1205892.23</v>
      </c>
      <c r="L90" s="12">
        <v>7074672.9500000002</v>
      </c>
      <c r="M90" s="12">
        <v>0</v>
      </c>
      <c r="N90" s="12">
        <v>37286.31</v>
      </c>
      <c r="O90" s="12">
        <v>12533.33</v>
      </c>
      <c r="P90" s="12">
        <v>729929.84</v>
      </c>
      <c r="Q90" s="12">
        <v>0</v>
      </c>
      <c r="R90" s="12">
        <v>0</v>
      </c>
      <c r="S90" s="12">
        <v>7173067.3200000003</v>
      </c>
      <c r="T90" s="12">
        <v>2534875.8199999998</v>
      </c>
      <c r="U90" s="12">
        <v>0</v>
      </c>
      <c r="V90" s="12">
        <v>0</v>
      </c>
      <c r="W90" s="12">
        <v>20217152.899999999</v>
      </c>
      <c r="X90" s="12">
        <v>69819.429999999993</v>
      </c>
      <c r="Y90" s="12">
        <v>20286972.329999998</v>
      </c>
      <c r="Z90" s="13">
        <v>7.4325434863567352E-2</v>
      </c>
      <c r="AA90" s="13">
        <v>6.3E-2</v>
      </c>
      <c r="AB90" s="12">
        <v>1273741.8600000001</v>
      </c>
      <c r="AC90" s="12">
        <v>0</v>
      </c>
      <c r="AD90" s="12">
        <v>0</v>
      </c>
      <c r="AE90" s="12">
        <v>0</v>
      </c>
      <c r="AF90" s="12">
        <v>39.42</v>
      </c>
      <c r="AG90" s="12">
        <f t="shared" si="3"/>
        <v>39.42</v>
      </c>
      <c r="AH90" s="12">
        <v>519850.43</v>
      </c>
      <c r="AI90" s="12">
        <v>46511</v>
      </c>
      <c r="AJ90" s="12">
        <v>126885.15</v>
      </c>
      <c r="AK90" s="12">
        <v>0</v>
      </c>
      <c r="AL90" s="12">
        <v>37327.440000000002</v>
      </c>
      <c r="AM90" s="12">
        <v>2470.17</v>
      </c>
      <c r="AN90" s="12">
        <v>92208.81</v>
      </c>
      <c r="AO90" s="12">
        <v>10050</v>
      </c>
      <c r="AP90" s="12">
        <v>0</v>
      </c>
      <c r="AQ90" s="12">
        <v>0</v>
      </c>
      <c r="AR90" s="12">
        <v>59897.66</v>
      </c>
      <c r="AS90" s="12">
        <v>8531.8799999999992</v>
      </c>
      <c r="AT90" s="12">
        <v>0</v>
      </c>
      <c r="AU90" s="12">
        <v>127.8</v>
      </c>
      <c r="AV90" s="12">
        <v>45072.68</v>
      </c>
      <c r="AW90" s="12">
        <v>0</v>
      </c>
      <c r="AX90" s="12">
        <v>1019017.04</v>
      </c>
      <c r="AY90" s="13">
        <f t="shared" si="4"/>
        <v>0</v>
      </c>
      <c r="AZ90" s="12">
        <v>0</v>
      </c>
      <c r="BA90" s="12">
        <v>193776</v>
      </c>
      <c r="BB90" s="12">
        <v>23</v>
      </c>
      <c r="BC90" s="12">
        <v>233580.41</v>
      </c>
      <c r="BD90" s="12">
        <v>0</v>
      </c>
      <c r="BE90" s="12">
        <v>0</v>
      </c>
      <c r="BF90" s="12">
        <v>0</v>
      </c>
      <c r="BG90" s="12">
        <f t="shared" si="5"/>
        <v>0</v>
      </c>
      <c r="BH90" s="12">
        <v>0</v>
      </c>
      <c r="BI90" s="14">
        <v>3311</v>
      </c>
      <c r="BJ90" s="14">
        <v>1226</v>
      </c>
      <c r="BK90" s="14">
        <v>33</v>
      </c>
      <c r="BL90" s="14">
        <v>-38</v>
      </c>
      <c r="BM90" s="14">
        <v>-19</v>
      </c>
      <c r="BN90" s="14">
        <v>-104</v>
      </c>
      <c r="BO90" s="14">
        <v>-60</v>
      </c>
      <c r="BP90" s="14">
        <v>-292</v>
      </c>
      <c r="BQ90" s="14">
        <v>0</v>
      </c>
      <c r="BR90" s="14">
        <v>0</v>
      </c>
      <c r="BS90" s="14">
        <v>-539</v>
      </c>
      <c r="BT90" s="14">
        <v>0</v>
      </c>
      <c r="BU90" s="14">
        <v>3518</v>
      </c>
      <c r="BV90" s="14">
        <v>1</v>
      </c>
      <c r="BW90" s="14">
        <v>146</v>
      </c>
      <c r="BX90" s="14">
        <v>74</v>
      </c>
      <c r="BY90" s="14">
        <v>334</v>
      </c>
      <c r="BZ90" s="14">
        <v>9</v>
      </c>
      <c r="CA90" s="19">
        <v>2</v>
      </c>
    </row>
    <row r="91" spans="1:79" ht="15.6" x14ac:dyDescent="0.3">
      <c r="A91" s="11">
        <v>9</v>
      </c>
      <c r="B91" s="11" t="s">
        <v>109</v>
      </c>
      <c r="C91" s="11" t="s">
        <v>23</v>
      </c>
      <c r="D91" s="11" t="s">
        <v>480</v>
      </c>
      <c r="E91" s="11" t="s">
        <v>394</v>
      </c>
      <c r="F91" s="11" t="s">
        <v>476</v>
      </c>
      <c r="G91" s="12">
        <v>17252724.899999999</v>
      </c>
      <c r="H91" s="12">
        <v>17252724.899999999</v>
      </c>
      <c r="I91" s="12">
        <v>16625912.719999997</v>
      </c>
      <c r="J91" s="12">
        <v>2152206.2400000002</v>
      </c>
      <c r="K91" s="12">
        <v>1118328.76</v>
      </c>
      <c r="L91" s="12">
        <v>1873887.46</v>
      </c>
      <c r="M91" s="12">
        <v>0</v>
      </c>
      <c r="N91" s="12">
        <v>0.08</v>
      </c>
      <c r="O91" s="12">
        <v>0</v>
      </c>
      <c r="P91" s="12">
        <v>833086.23</v>
      </c>
      <c r="Q91" s="12">
        <v>0</v>
      </c>
      <c r="R91" s="12">
        <v>0.09</v>
      </c>
      <c r="S91" s="12">
        <v>8820196.7699999996</v>
      </c>
      <c r="T91" s="12">
        <v>312553.92</v>
      </c>
      <c r="U91" s="12">
        <v>0</v>
      </c>
      <c r="V91" s="12">
        <v>0</v>
      </c>
      <c r="W91" s="12">
        <v>16248408.560000001</v>
      </c>
      <c r="X91" s="12">
        <v>1256.49</v>
      </c>
      <c r="Y91" s="12">
        <v>16249665.050000001</v>
      </c>
      <c r="Z91" s="13">
        <v>9.0956911444664001E-2</v>
      </c>
      <c r="AA91" s="13">
        <v>7.0000000000000007E-2</v>
      </c>
      <c r="AB91" s="12">
        <v>1138149.18</v>
      </c>
      <c r="AC91" s="12">
        <v>0</v>
      </c>
      <c r="AD91" s="12">
        <v>0</v>
      </c>
      <c r="AE91" s="12">
        <v>0</v>
      </c>
      <c r="AF91" s="12">
        <v>0</v>
      </c>
      <c r="AG91" s="12">
        <f t="shared" si="3"/>
        <v>0</v>
      </c>
      <c r="AH91" s="12">
        <v>523303.57</v>
      </c>
      <c r="AI91" s="12">
        <v>42095.95</v>
      </c>
      <c r="AJ91" s="12">
        <v>145794.38</v>
      </c>
      <c r="AK91" s="12">
        <v>2337.5</v>
      </c>
      <c r="AL91" s="12">
        <v>36678.33</v>
      </c>
      <c r="AM91" s="12">
        <v>11218.4</v>
      </c>
      <c r="AN91" s="12">
        <v>61166.01</v>
      </c>
      <c r="AO91" s="12">
        <v>10050</v>
      </c>
      <c r="AP91" s="12">
        <v>6132.76</v>
      </c>
      <c r="AQ91" s="12">
        <v>0</v>
      </c>
      <c r="AR91" s="12">
        <v>43466.99</v>
      </c>
      <c r="AS91" s="12">
        <v>11390.49</v>
      </c>
      <c r="AT91" s="12">
        <v>0</v>
      </c>
      <c r="AU91" s="12">
        <v>1494.62</v>
      </c>
      <c r="AV91" s="12">
        <v>14201.89</v>
      </c>
      <c r="AW91" s="12">
        <v>0</v>
      </c>
      <c r="AX91" s="12">
        <v>985080.01</v>
      </c>
      <c r="AY91" s="13">
        <f t="shared" si="4"/>
        <v>0</v>
      </c>
      <c r="AZ91" s="12">
        <v>0</v>
      </c>
      <c r="BA91" s="12">
        <v>193753</v>
      </c>
      <c r="BB91" s="12">
        <v>0</v>
      </c>
      <c r="BC91" s="12">
        <v>187208.99</v>
      </c>
      <c r="BD91" s="12">
        <v>0</v>
      </c>
      <c r="BE91" s="12">
        <v>0</v>
      </c>
      <c r="BF91" s="12">
        <v>0</v>
      </c>
      <c r="BG91" s="12">
        <f t="shared" si="5"/>
        <v>0</v>
      </c>
      <c r="BH91" s="12">
        <v>0</v>
      </c>
      <c r="BI91" s="14">
        <v>2280</v>
      </c>
      <c r="BJ91" s="14">
        <v>897</v>
      </c>
      <c r="BK91" s="14">
        <v>41</v>
      </c>
      <c r="BL91" s="14">
        <v>0</v>
      </c>
      <c r="BM91" s="14">
        <v>-38</v>
      </c>
      <c r="BN91" s="14">
        <v>-108</v>
      </c>
      <c r="BO91" s="14">
        <v>-156</v>
      </c>
      <c r="BP91" s="14">
        <v>-346</v>
      </c>
      <c r="BQ91" s="14">
        <v>0</v>
      </c>
      <c r="BR91" s="14">
        <v>0</v>
      </c>
      <c r="BS91" s="14">
        <v>-373</v>
      </c>
      <c r="BT91" s="14">
        <v>-11</v>
      </c>
      <c r="BU91" s="14">
        <v>2186</v>
      </c>
      <c r="BV91" s="14">
        <v>1</v>
      </c>
      <c r="BW91" s="14">
        <v>261</v>
      </c>
      <c r="BX91" s="14">
        <v>31</v>
      </c>
      <c r="BY91" s="14">
        <v>65</v>
      </c>
      <c r="BZ91" s="14">
        <v>7</v>
      </c>
      <c r="CA91" s="19">
        <v>14</v>
      </c>
    </row>
    <row r="92" spans="1:79" ht="15.6" x14ac:dyDescent="0.3">
      <c r="A92" s="11">
        <v>9</v>
      </c>
      <c r="B92" s="11" t="s">
        <v>137</v>
      </c>
      <c r="C92" s="11" t="s">
        <v>138</v>
      </c>
      <c r="D92" s="11" t="s">
        <v>481</v>
      </c>
      <c r="E92" s="11" t="s">
        <v>403</v>
      </c>
      <c r="F92" s="11" t="s">
        <v>476</v>
      </c>
      <c r="G92" s="12">
        <v>72532085.530000001</v>
      </c>
      <c r="H92" s="12">
        <v>72577574.430000007</v>
      </c>
      <c r="I92" s="12">
        <v>68834056.329999998</v>
      </c>
      <c r="J92" s="12">
        <v>25016137.440000001</v>
      </c>
      <c r="K92" s="12">
        <v>2990312.09</v>
      </c>
      <c r="L92" s="12">
        <v>15025108.75</v>
      </c>
      <c r="M92" s="12">
        <v>0</v>
      </c>
      <c r="N92" s="12">
        <v>0</v>
      </c>
      <c r="O92" s="12">
        <v>71394.28</v>
      </c>
      <c r="P92" s="12">
        <v>2033246.31</v>
      </c>
      <c r="Q92" s="12">
        <v>0</v>
      </c>
      <c r="R92" s="12">
        <v>3955.59</v>
      </c>
      <c r="S92" s="12">
        <v>14299950.939999999</v>
      </c>
      <c r="T92" s="12">
        <v>4946657</v>
      </c>
      <c r="U92" s="12">
        <v>0</v>
      </c>
      <c r="V92" s="12">
        <v>90</v>
      </c>
      <c r="W92" s="12">
        <v>67205399.269999996</v>
      </c>
      <c r="X92" s="12">
        <v>49534.49</v>
      </c>
      <c r="Y92" s="12">
        <v>67254933.760000005</v>
      </c>
      <c r="Z92" s="13">
        <v>0.21300086379051208</v>
      </c>
      <c r="AA92" s="13">
        <v>4.2000000000000003E-2</v>
      </c>
      <c r="AB92" s="12">
        <v>2822592.46</v>
      </c>
      <c r="AC92" s="12">
        <v>0</v>
      </c>
      <c r="AD92" s="12">
        <v>0</v>
      </c>
      <c r="AE92" s="12">
        <v>45488.9</v>
      </c>
      <c r="AF92" s="12">
        <v>0</v>
      </c>
      <c r="AG92" s="12">
        <f t="shared" si="3"/>
        <v>45488.9</v>
      </c>
      <c r="AH92" s="12">
        <v>1605458.11</v>
      </c>
      <c r="AI92" s="12">
        <v>123846.43</v>
      </c>
      <c r="AJ92" s="12">
        <v>384461.89</v>
      </c>
      <c r="AK92" s="12">
        <v>4258.8</v>
      </c>
      <c r="AL92" s="12">
        <v>176351.76</v>
      </c>
      <c r="AM92" s="12">
        <v>18812.07</v>
      </c>
      <c r="AN92" s="12">
        <v>64495.85</v>
      </c>
      <c r="AO92" s="12">
        <v>13500</v>
      </c>
      <c r="AP92" s="12">
        <v>11384.31</v>
      </c>
      <c r="AQ92" s="12">
        <v>15466.3</v>
      </c>
      <c r="AR92" s="12">
        <v>151142.49</v>
      </c>
      <c r="AS92" s="12">
        <v>39726</v>
      </c>
      <c r="AT92" s="12">
        <v>16797.79</v>
      </c>
      <c r="AU92" s="12">
        <v>56330.45</v>
      </c>
      <c r="AV92" s="12">
        <v>52688.3</v>
      </c>
      <c r="AW92" s="12">
        <v>0</v>
      </c>
      <c r="AX92" s="12">
        <v>2951583.37</v>
      </c>
      <c r="AY92" s="13">
        <f t="shared" si="4"/>
        <v>0</v>
      </c>
      <c r="AZ92" s="12">
        <v>0</v>
      </c>
      <c r="BA92" s="12">
        <v>193753</v>
      </c>
      <c r="BB92" s="12">
        <v>0</v>
      </c>
      <c r="BC92" s="12">
        <v>261526.14</v>
      </c>
      <c r="BD92" s="12">
        <v>0</v>
      </c>
      <c r="BE92" s="12">
        <v>0</v>
      </c>
      <c r="BF92" s="12">
        <v>0</v>
      </c>
      <c r="BG92" s="12">
        <f t="shared" si="5"/>
        <v>0</v>
      </c>
      <c r="BH92" s="12">
        <v>0</v>
      </c>
      <c r="BI92" s="14">
        <v>7087</v>
      </c>
      <c r="BJ92" s="14">
        <v>2505</v>
      </c>
      <c r="BK92" s="14">
        <v>0</v>
      </c>
      <c r="BL92" s="14">
        <v>0</v>
      </c>
      <c r="BM92" s="14">
        <v>-39</v>
      </c>
      <c r="BN92" s="14">
        <v>-216</v>
      </c>
      <c r="BO92" s="14">
        <v>-133</v>
      </c>
      <c r="BP92" s="14">
        <v>-688</v>
      </c>
      <c r="BQ92" s="14">
        <v>40</v>
      </c>
      <c r="BR92" s="14">
        <v>2</v>
      </c>
      <c r="BS92" s="14">
        <v>-1165</v>
      </c>
      <c r="BT92" s="14">
        <v>-1</v>
      </c>
      <c r="BU92" s="14">
        <v>7392</v>
      </c>
      <c r="BV92" s="14">
        <v>26</v>
      </c>
      <c r="BW92" s="14">
        <v>219</v>
      </c>
      <c r="BX92" s="14">
        <v>116</v>
      </c>
      <c r="BY92" s="14">
        <v>757</v>
      </c>
      <c r="BZ92" s="14">
        <v>63</v>
      </c>
      <c r="CA92" s="19">
        <v>10</v>
      </c>
    </row>
    <row r="93" spans="1:79" ht="15.6" x14ac:dyDescent="0.3">
      <c r="A93" s="11">
        <v>9</v>
      </c>
      <c r="B93" s="11" t="s">
        <v>356</v>
      </c>
      <c r="C93" s="11" t="s">
        <v>17</v>
      </c>
      <c r="D93" s="11" t="s">
        <v>482</v>
      </c>
      <c r="E93" s="11" t="s">
        <v>397</v>
      </c>
      <c r="F93" s="11" t="s">
        <v>474</v>
      </c>
      <c r="G93" s="14">
        <v>22148454.359999999</v>
      </c>
      <c r="H93" s="14">
        <v>22157013.98</v>
      </c>
      <c r="I93" s="14">
        <v>21762109.609999999</v>
      </c>
      <c r="J93" s="14">
        <v>7628612.1600000001</v>
      </c>
      <c r="K93" s="14">
        <v>1353884.87</v>
      </c>
      <c r="L93" s="14">
        <v>3034705.11</v>
      </c>
      <c r="M93" s="14">
        <v>0</v>
      </c>
      <c r="N93" s="14">
        <v>0</v>
      </c>
      <c r="O93" s="14">
        <v>0</v>
      </c>
      <c r="P93" s="14">
        <v>710870.23</v>
      </c>
      <c r="Q93" s="14">
        <v>0</v>
      </c>
      <c r="R93" s="14">
        <v>0</v>
      </c>
      <c r="S93" s="14">
        <v>5383738.9000000004</v>
      </c>
      <c r="T93" s="14">
        <v>2537482.0699999998</v>
      </c>
      <c r="U93" s="14">
        <v>0</v>
      </c>
      <c r="V93" s="14">
        <v>0</v>
      </c>
      <c r="W93" s="14">
        <v>21622190.899999999</v>
      </c>
      <c r="X93" s="14">
        <v>8559.6200000000008</v>
      </c>
      <c r="Y93" s="14">
        <v>21630750.52</v>
      </c>
      <c r="Z93" s="13">
        <v>3.2502848654985428E-2</v>
      </c>
      <c r="AA93" s="13">
        <v>4.4999999999999998E-2</v>
      </c>
      <c r="AB93" s="14">
        <v>972899.85</v>
      </c>
      <c r="AC93" s="14">
        <v>0</v>
      </c>
      <c r="AD93" s="14">
        <v>0</v>
      </c>
      <c r="AE93" s="14">
        <v>8559.6200000000008</v>
      </c>
      <c r="AF93" s="14">
        <v>0</v>
      </c>
      <c r="AG93" s="12">
        <f t="shared" si="3"/>
        <v>8559.6200000000008</v>
      </c>
      <c r="AH93" s="14">
        <v>365075.29</v>
      </c>
      <c r="AI93" s="14">
        <v>28416.03</v>
      </c>
      <c r="AJ93" s="14">
        <v>66362.12</v>
      </c>
      <c r="AK93" s="14">
        <v>659.2</v>
      </c>
      <c r="AL93" s="14">
        <v>32868.400000000001</v>
      </c>
      <c r="AM93" s="14">
        <v>2931.05</v>
      </c>
      <c r="AN93" s="14">
        <v>65744.7</v>
      </c>
      <c r="AO93" s="14">
        <v>8990</v>
      </c>
      <c r="AP93" s="14">
        <v>7516.89</v>
      </c>
      <c r="AQ93" s="14">
        <v>0</v>
      </c>
      <c r="AR93" s="14">
        <v>72660.55</v>
      </c>
      <c r="AS93" s="14">
        <v>4587.47</v>
      </c>
      <c r="AT93" s="14">
        <v>0</v>
      </c>
      <c r="AU93" s="14">
        <v>7783.58</v>
      </c>
      <c r="AV93" s="14">
        <v>6906.75</v>
      </c>
      <c r="AW93" s="14">
        <v>0</v>
      </c>
      <c r="AX93" s="14">
        <v>742874.27</v>
      </c>
      <c r="AY93" s="13">
        <f t="shared" si="4"/>
        <v>0</v>
      </c>
      <c r="AZ93" s="14">
        <v>0</v>
      </c>
      <c r="BA93" s="14">
        <v>193753.02</v>
      </c>
      <c r="BB93" s="14">
        <v>0</v>
      </c>
      <c r="BC93" s="14">
        <v>123740.42</v>
      </c>
      <c r="BD93" s="14">
        <v>0</v>
      </c>
      <c r="BE93" s="14">
        <v>0</v>
      </c>
      <c r="BF93" s="14">
        <v>0</v>
      </c>
      <c r="BG93" s="12">
        <f t="shared" si="5"/>
        <v>0</v>
      </c>
      <c r="BH93" s="14">
        <v>0</v>
      </c>
      <c r="BI93" s="14">
        <v>2616</v>
      </c>
      <c r="BJ93" s="14">
        <v>914</v>
      </c>
      <c r="BK93" s="14">
        <v>8</v>
      </c>
      <c r="BL93" s="14">
        <v>-13</v>
      </c>
      <c r="BM93" s="14">
        <v>-22</v>
      </c>
      <c r="BN93" s="14">
        <v>-143</v>
      </c>
      <c r="BO93" s="14">
        <v>-31</v>
      </c>
      <c r="BP93" s="14">
        <v>-220</v>
      </c>
      <c r="BQ93" s="14">
        <v>9</v>
      </c>
      <c r="BR93" s="14">
        <v>16</v>
      </c>
      <c r="BS93" s="14">
        <v>-304</v>
      </c>
      <c r="BT93" s="14">
        <v>-26</v>
      </c>
      <c r="BU93" s="14">
        <v>2804</v>
      </c>
      <c r="BV93" s="14">
        <v>24</v>
      </c>
      <c r="BW93" s="14">
        <v>31</v>
      </c>
      <c r="BX93" s="14">
        <v>26</v>
      </c>
      <c r="BY93" s="14">
        <v>247</v>
      </c>
      <c r="BZ93" s="14">
        <v>2</v>
      </c>
      <c r="CA93" s="19">
        <v>0</v>
      </c>
    </row>
    <row r="94" spans="1:79" ht="15.6" x14ac:dyDescent="0.3">
      <c r="A94" s="11">
        <v>9</v>
      </c>
      <c r="B94" s="11" t="s">
        <v>183</v>
      </c>
      <c r="C94" s="11" t="s">
        <v>184</v>
      </c>
      <c r="D94" s="11" t="s">
        <v>483</v>
      </c>
      <c r="E94" s="11" t="s">
        <v>403</v>
      </c>
      <c r="F94" s="11" t="s">
        <v>476</v>
      </c>
      <c r="G94" s="12">
        <v>135053043.72999999</v>
      </c>
      <c r="H94" s="12">
        <v>135092324.13999999</v>
      </c>
      <c r="I94" s="12">
        <v>130538037.78999999</v>
      </c>
      <c r="J94" s="12">
        <v>50356424.770000003</v>
      </c>
      <c r="K94" s="12">
        <v>5111647.51</v>
      </c>
      <c r="L94" s="12">
        <v>32870820.48</v>
      </c>
      <c r="M94" s="12">
        <v>0</v>
      </c>
      <c r="N94" s="12">
        <v>0</v>
      </c>
      <c r="O94" s="12">
        <v>0</v>
      </c>
      <c r="P94" s="12">
        <v>3187279.09</v>
      </c>
      <c r="Q94" s="12">
        <v>0</v>
      </c>
      <c r="R94" s="12">
        <v>0</v>
      </c>
      <c r="S94" s="12">
        <v>20368481.52</v>
      </c>
      <c r="T94" s="12">
        <v>9450290.0700000003</v>
      </c>
      <c r="U94" s="12">
        <v>33204.410000000003</v>
      </c>
      <c r="V94" s="12">
        <v>11828.97</v>
      </c>
      <c r="W94" s="12">
        <v>126443124.44</v>
      </c>
      <c r="X94" s="12">
        <v>84313.79</v>
      </c>
      <c r="Y94" s="12">
        <v>126527438.23</v>
      </c>
      <c r="Z94" s="13">
        <v>9.430425614118576E-2</v>
      </c>
      <c r="AA94" s="13">
        <v>3.7600000000000001E-2</v>
      </c>
      <c r="AB94" s="12">
        <v>4757040.57</v>
      </c>
      <c r="AC94" s="12">
        <v>0</v>
      </c>
      <c r="AD94" s="12">
        <v>0</v>
      </c>
      <c r="AE94" s="12">
        <v>39280.410000000003</v>
      </c>
      <c r="AF94" s="12">
        <v>562.62</v>
      </c>
      <c r="AG94" s="12">
        <f t="shared" si="3"/>
        <v>39843.030000000006</v>
      </c>
      <c r="AH94" s="12">
        <v>1964375.98</v>
      </c>
      <c r="AI94" s="12">
        <v>159599.26999999999</v>
      </c>
      <c r="AJ94" s="12">
        <v>559414.4</v>
      </c>
      <c r="AK94" s="12">
        <v>5421.75</v>
      </c>
      <c r="AL94" s="12">
        <v>302399.86</v>
      </c>
      <c r="AM94" s="12">
        <v>13752.11</v>
      </c>
      <c r="AN94" s="12">
        <v>62379.87</v>
      </c>
      <c r="AO94" s="12">
        <v>13500</v>
      </c>
      <c r="AP94" s="12">
        <v>13768.6</v>
      </c>
      <c r="AQ94" s="12">
        <v>28277.32</v>
      </c>
      <c r="AR94" s="12">
        <f xml:space="preserve"> 66717.59+99153.12+99822.59</f>
        <v>265693.3</v>
      </c>
      <c r="AS94" s="12">
        <v>35908.300000000003</v>
      </c>
      <c r="AT94" s="12">
        <v>166408.32000000001</v>
      </c>
      <c r="AU94" s="12">
        <v>92507.26</v>
      </c>
      <c r="AV94" s="12">
        <v>104843.75</v>
      </c>
      <c r="AW94" s="12">
        <v>0</v>
      </c>
      <c r="AX94" s="12">
        <v>4340487.59</v>
      </c>
      <c r="AY94" s="13">
        <f t="shared" si="4"/>
        <v>0</v>
      </c>
      <c r="AZ94" s="12">
        <v>0</v>
      </c>
      <c r="BA94" s="12">
        <v>193752.69</v>
      </c>
      <c r="BB94" s="12">
        <v>0</v>
      </c>
      <c r="BC94" s="12">
        <v>890575.14</v>
      </c>
      <c r="BD94" s="12">
        <v>0</v>
      </c>
      <c r="BE94" s="12">
        <v>0</v>
      </c>
      <c r="BF94" s="12">
        <v>0</v>
      </c>
      <c r="BG94" s="12">
        <f t="shared" si="5"/>
        <v>0</v>
      </c>
      <c r="BH94" s="12">
        <v>0</v>
      </c>
      <c r="BI94" s="14">
        <v>12054</v>
      </c>
      <c r="BJ94" s="14">
        <v>4619</v>
      </c>
      <c r="BK94" s="14">
        <v>0</v>
      </c>
      <c r="BL94" s="14">
        <v>0</v>
      </c>
      <c r="BM94" s="14">
        <v>-112</v>
      </c>
      <c r="BN94" s="14">
        <v>-347</v>
      </c>
      <c r="BO94" s="14">
        <v>-529</v>
      </c>
      <c r="BP94" s="14">
        <v>-1120</v>
      </c>
      <c r="BQ94" s="14">
        <v>0</v>
      </c>
      <c r="BR94" s="14">
        <v>0</v>
      </c>
      <c r="BS94" s="14">
        <v>-1576</v>
      </c>
      <c r="BT94" s="14">
        <v>-17</v>
      </c>
      <c r="BU94" s="14">
        <v>12972</v>
      </c>
      <c r="BV94" s="14">
        <v>37</v>
      </c>
      <c r="BW94" s="14">
        <v>280</v>
      </c>
      <c r="BX94" s="14">
        <v>123</v>
      </c>
      <c r="BY94" s="14">
        <v>1139</v>
      </c>
      <c r="BZ94" s="14">
        <v>18</v>
      </c>
      <c r="CA94" s="19">
        <v>16</v>
      </c>
    </row>
    <row r="95" spans="1:79" ht="15.6" x14ac:dyDescent="0.3">
      <c r="A95" s="11">
        <v>9</v>
      </c>
      <c r="B95" s="11" t="s">
        <v>193</v>
      </c>
      <c r="C95" s="11" t="s">
        <v>194</v>
      </c>
      <c r="D95" s="44" t="s">
        <v>484</v>
      </c>
      <c r="E95" s="44" t="s">
        <v>400</v>
      </c>
      <c r="F95" s="44" t="s">
        <v>474</v>
      </c>
      <c r="G95" s="12">
        <v>15491807.16</v>
      </c>
      <c r="H95" s="12">
        <v>15496858.01</v>
      </c>
      <c r="I95" s="12">
        <v>15144848.290000001</v>
      </c>
      <c r="J95" s="12">
        <v>4311269.47</v>
      </c>
      <c r="K95" s="12">
        <v>525612.31000000006</v>
      </c>
      <c r="L95" s="12">
        <v>2810945.77</v>
      </c>
      <c r="M95" s="12">
        <v>0</v>
      </c>
      <c r="N95" s="12">
        <v>0</v>
      </c>
      <c r="O95" s="12">
        <v>6500.12</v>
      </c>
      <c r="P95" s="12">
        <v>428787.22</v>
      </c>
      <c r="Q95" s="12">
        <v>0</v>
      </c>
      <c r="R95" s="12">
        <v>0</v>
      </c>
      <c r="S95" s="12">
        <v>4304080.88</v>
      </c>
      <c r="T95" s="12">
        <v>1104365.27</v>
      </c>
      <c r="U95" s="12">
        <v>0</v>
      </c>
      <c r="V95" s="12">
        <v>0</v>
      </c>
      <c r="W95" s="12">
        <v>14698066.43</v>
      </c>
      <c r="X95" s="12">
        <v>5050.8500000000004</v>
      </c>
      <c r="Y95" s="12">
        <v>14703117.279999999</v>
      </c>
      <c r="Z95" s="13">
        <v>0.13906000554561615</v>
      </c>
      <c r="AA95" s="13">
        <v>7.9000000000000001E-2</v>
      </c>
      <c r="AB95" s="12">
        <v>1161134.68</v>
      </c>
      <c r="AC95" s="12">
        <v>0</v>
      </c>
      <c r="AD95" s="12">
        <v>0</v>
      </c>
      <c r="AE95" s="12">
        <v>5050.8500000000004</v>
      </c>
      <c r="AF95" s="12">
        <v>528.91999999999996</v>
      </c>
      <c r="AG95" s="12">
        <f t="shared" si="3"/>
        <v>5579.77</v>
      </c>
      <c r="AH95" s="12">
        <v>474876.91</v>
      </c>
      <c r="AI95" s="12">
        <v>44843.34</v>
      </c>
      <c r="AJ95" s="12">
        <v>120497.35</v>
      </c>
      <c r="AK95" s="12">
        <v>3990</v>
      </c>
      <c r="AL95" s="12">
        <v>114801.27</v>
      </c>
      <c r="AM95" s="12">
        <v>963.52</v>
      </c>
      <c r="AN95" s="12">
        <v>35596.31</v>
      </c>
      <c r="AO95" s="12">
        <v>8990</v>
      </c>
      <c r="AP95" s="12">
        <v>0</v>
      </c>
      <c r="AQ95" s="12">
        <v>0</v>
      </c>
      <c r="AR95" s="12">
        <v>28420.55</v>
      </c>
      <c r="AS95" s="12">
        <v>17289.41</v>
      </c>
      <c r="AT95" s="12">
        <v>0</v>
      </c>
      <c r="AU95" s="12">
        <v>0</v>
      </c>
      <c r="AV95" s="12">
        <v>12882.38</v>
      </c>
      <c r="AW95" s="12">
        <v>0</v>
      </c>
      <c r="AX95" s="12">
        <v>958404.38</v>
      </c>
      <c r="AY95" s="13">
        <f t="shared" si="4"/>
        <v>0</v>
      </c>
      <c r="AZ95" s="12">
        <v>0</v>
      </c>
      <c r="BA95" s="12">
        <v>193753</v>
      </c>
      <c r="BB95" s="12">
        <v>0</v>
      </c>
      <c r="BC95" s="12">
        <v>216870.85</v>
      </c>
      <c r="BD95" s="12">
        <v>0</v>
      </c>
      <c r="BE95" s="12">
        <v>0</v>
      </c>
      <c r="BF95" s="12">
        <v>0</v>
      </c>
      <c r="BG95" s="12">
        <f t="shared" si="5"/>
        <v>0</v>
      </c>
      <c r="BH95" s="12">
        <v>0</v>
      </c>
      <c r="BI95" s="14">
        <v>1377</v>
      </c>
      <c r="BJ95" s="14">
        <v>580</v>
      </c>
      <c r="BK95" s="14">
        <v>0</v>
      </c>
      <c r="BL95" s="14">
        <v>0</v>
      </c>
      <c r="BM95" s="14">
        <v>-31</v>
      </c>
      <c r="BN95" s="14">
        <v>-102</v>
      </c>
      <c r="BO95" s="14">
        <v>-58</v>
      </c>
      <c r="BP95" s="14">
        <v>-98</v>
      </c>
      <c r="BQ95" s="14">
        <v>16</v>
      </c>
      <c r="BR95" s="14">
        <v>0</v>
      </c>
      <c r="BS95" s="14">
        <v>-185</v>
      </c>
      <c r="BT95" s="14">
        <v>-1</v>
      </c>
      <c r="BU95" s="14">
        <v>1498</v>
      </c>
      <c r="BV95" s="14">
        <v>5</v>
      </c>
      <c r="BW95" s="14">
        <v>55</v>
      </c>
      <c r="BX95" s="14">
        <v>24</v>
      </c>
      <c r="BY95" s="14">
        <v>101</v>
      </c>
      <c r="BZ95" s="14">
        <v>1</v>
      </c>
      <c r="CA95" s="19">
        <v>4</v>
      </c>
    </row>
    <row r="96" spans="1:79" ht="15.6" x14ac:dyDescent="0.3">
      <c r="A96" s="11">
        <v>9</v>
      </c>
      <c r="B96" s="11" t="s">
        <v>199</v>
      </c>
      <c r="C96" s="11" t="s">
        <v>200</v>
      </c>
      <c r="D96" s="11" t="s">
        <v>485</v>
      </c>
      <c r="E96" s="11" t="s">
        <v>394</v>
      </c>
      <c r="F96" s="11" t="s">
        <v>476</v>
      </c>
      <c r="G96" s="12">
        <v>23385235.870000001</v>
      </c>
      <c r="H96" s="12">
        <v>23385235.870000001</v>
      </c>
      <c r="I96" s="12">
        <v>22766295.670000002</v>
      </c>
      <c r="J96" s="12">
        <v>7589092.1299999999</v>
      </c>
      <c r="K96" s="12">
        <v>1258030.54</v>
      </c>
      <c r="L96" s="12">
        <v>4411308.21</v>
      </c>
      <c r="M96" s="12">
        <v>0</v>
      </c>
      <c r="N96" s="12">
        <v>0</v>
      </c>
      <c r="O96" s="12">
        <v>6383.52</v>
      </c>
      <c r="P96" s="12">
        <v>515500.97</v>
      </c>
      <c r="Q96" s="12">
        <v>0</v>
      </c>
      <c r="R96" s="12">
        <v>0</v>
      </c>
      <c r="S96" s="12">
        <v>6665288.7400000002</v>
      </c>
      <c r="T96" s="12">
        <v>992906.9</v>
      </c>
      <c r="U96" s="12">
        <v>0</v>
      </c>
      <c r="V96" s="12">
        <v>0</v>
      </c>
      <c r="W96" s="12">
        <v>22798690.850000001</v>
      </c>
      <c r="X96" s="12">
        <v>225.8</v>
      </c>
      <c r="Y96" s="12">
        <v>22798916.649999999</v>
      </c>
      <c r="Z96" s="13">
        <v>3.3830694854259491E-2</v>
      </c>
      <c r="AA96" s="13">
        <v>5.3900000000000003E-2</v>
      </c>
      <c r="AB96" s="12">
        <v>1228920.3500000001</v>
      </c>
      <c r="AC96" s="12">
        <v>0</v>
      </c>
      <c r="AD96" s="12">
        <v>0</v>
      </c>
      <c r="AE96" s="12">
        <v>0</v>
      </c>
      <c r="AF96" s="12">
        <v>0</v>
      </c>
      <c r="AG96" s="12">
        <f t="shared" si="3"/>
        <v>0</v>
      </c>
      <c r="AH96" s="12">
        <v>482545.03</v>
      </c>
      <c r="AI96" s="12">
        <v>38879.57</v>
      </c>
      <c r="AJ96" s="12">
        <v>100961.87</v>
      </c>
      <c r="AK96" s="12">
        <v>618.75</v>
      </c>
      <c r="AL96" s="12">
        <v>84877.91</v>
      </c>
      <c r="AM96" s="12">
        <v>730</v>
      </c>
      <c r="AN96" s="12">
        <v>70361.16</v>
      </c>
      <c r="AO96" s="12">
        <v>10050</v>
      </c>
      <c r="AP96" s="12">
        <v>3076.57</v>
      </c>
      <c r="AQ96" s="12">
        <v>0</v>
      </c>
      <c r="AR96" s="12">
        <v>52165.1</v>
      </c>
      <c r="AS96" s="12">
        <v>16061.86</v>
      </c>
      <c r="AT96" s="12">
        <v>0</v>
      </c>
      <c r="AU96" s="12">
        <v>9554.74</v>
      </c>
      <c r="AV96" s="12">
        <v>6242.98</v>
      </c>
      <c r="AW96" s="12">
        <v>0</v>
      </c>
      <c r="AX96" s="12">
        <v>969950.9</v>
      </c>
      <c r="AY96" s="13">
        <f t="shared" si="4"/>
        <v>0</v>
      </c>
      <c r="AZ96" s="12">
        <v>0</v>
      </c>
      <c r="BA96" s="12">
        <v>193753</v>
      </c>
      <c r="BB96" s="12">
        <v>0</v>
      </c>
      <c r="BC96" s="12">
        <v>198545.45</v>
      </c>
      <c r="BD96" s="12">
        <v>0</v>
      </c>
      <c r="BE96" s="12">
        <v>0</v>
      </c>
      <c r="BF96" s="12">
        <v>0</v>
      </c>
      <c r="BG96" s="12">
        <f t="shared" si="5"/>
        <v>0</v>
      </c>
      <c r="BH96" s="12">
        <v>0</v>
      </c>
      <c r="BI96" s="14">
        <v>2649</v>
      </c>
      <c r="BJ96" s="14">
        <v>858</v>
      </c>
      <c r="BK96" s="14">
        <v>15</v>
      </c>
      <c r="BL96" s="14">
        <v>-2</v>
      </c>
      <c r="BM96" s="14">
        <v>-27</v>
      </c>
      <c r="BN96" s="14">
        <v>-87</v>
      </c>
      <c r="BO96" s="14">
        <v>-93</v>
      </c>
      <c r="BP96" s="14">
        <v>-212</v>
      </c>
      <c r="BQ96" s="14">
        <v>0</v>
      </c>
      <c r="BR96" s="14">
        <v>0</v>
      </c>
      <c r="BS96" s="14">
        <v>-347</v>
      </c>
      <c r="BT96" s="14">
        <v>0</v>
      </c>
      <c r="BU96" s="14">
        <v>2754</v>
      </c>
      <c r="BV96" s="14">
        <v>3</v>
      </c>
      <c r="BW96" s="14">
        <v>107</v>
      </c>
      <c r="BX96" s="14">
        <v>29</v>
      </c>
      <c r="BY96" s="14">
        <v>179</v>
      </c>
      <c r="BZ96" s="14">
        <v>19</v>
      </c>
      <c r="CA96" s="19">
        <v>4</v>
      </c>
    </row>
    <row r="97" spans="1:79" ht="15.6" x14ac:dyDescent="0.3">
      <c r="A97" s="11">
        <v>9</v>
      </c>
      <c r="B97" s="11" t="s">
        <v>202</v>
      </c>
      <c r="C97" s="11" t="s">
        <v>196</v>
      </c>
      <c r="D97" s="11" t="s">
        <v>486</v>
      </c>
      <c r="E97" s="11" t="s">
        <v>394</v>
      </c>
      <c r="F97" s="11" t="s">
        <v>476</v>
      </c>
      <c r="G97" s="12">
        <v>20525978.199999999</v>
      </c>
      <c r="H97" s="12">
        <v>20525978.199999999</v>
      </c>
      <c r="I97" s="12">
        <v>20029915.689999998</v>
      </c>
      <c r="J97" s="12">
        <v>378828.07</v>
      </c>
      <c r="K97" s="12">
        <v>1999909.6</v>
      </c>
      <c r="L97" s="12">
        <v>5760286.1799999997</v>
      </c>
      <c r="M97" s="12">
        <v>0</v>
      </c>
      <c r="N97" s="12">
        <v>0</v>
      </c>
      <c r="O97" s="12">
        <v>0</v>
      </c>
      <c r="P97" s="12">
        <v>1267817.32</v>
      </c>
      <c r="Q97" s="12">
        <v>0</v>
      </c>
      <c r="R97" s="12">
        <v>0</v>
      </c>
      <c r="S97" s="12">
        <v>6500024.1699999999</v>
      </c>
      <c r="T97" s="12">
        <v>1869661.27</v>
      </c>
      <c r="U97" s="12">
        <v>0</v>
      </c>
      <c r="V97" s="12">
        <v>0</v>
      </c>
      <c r="W97" s="12">
        <v>19143183.890000001</v>
      </c>
      <c r="X97" s="12">
        <v>0</v>
      </c>
      <c r="Y97" s="12">
        <v>19143183.890000001</v>
      </c>
      <c r="Z97" s="13">
        <v>0.12122219800949097</v>
      </c>
      <c r="AA97" s="13">
        <v>6.8900000000000003E-2</v>
      </c>
      <c r="AB97" s="12">
        <v>1319800.43</v>
      </c>
      <c r="AC97" s="12">
        <v>0</v>
      </c>
      <c r="AD97" s="12">
        <v>0</v>
      </c>
      <c r="AE97" s="12">
        <v>0</v>
      </c>
      <c r="AF97" s="12">
        <v>408.27</v>
      </c>
      <c r="AG97" s="12">
        <f t="shared" si="3"/>
        <v>408.27</v>
      </c>
      <c r="AH97" s="12">
        <v>524222.62</v>
      </c>
      <c r="AI97" s="12">
        <v>42085.45</v>
      </c>
      <c r="AJ97" s="12">
        <v>135370.71</v>
      </c>
      <c r="AK97" s="12">
        <v>0</v>
      </c>
      <c r="AL97" s="12">
        <v>104925.12</v>
      </c>
      <c r="AM97" s="12">
        <v>4580.87</v>
      </c>
      <c r="AN97" s="12">
        <v>54796.32</v>
      </c>
      <c r="AO97" s="12">
        <v>10050</v>
      </c>
      <c r="AP97" s="12">
        <v>4843.5</v>
      </c>
      <c r="AQ97" s="12">
        <v>20530.09</v>
      </c>
      <c r="AR97" s="12">
        <v>53346.7</v>
      </c>
      <c r="AS97" s="12">
        <v>10616.93</v>
      </c>
      <c r="AT97" s="12">
        <v>7190.03</v>
      </c>
      <c r="AU97" s="12">
        <v>3783.6</v>
      </c>
      <c r="AV97" s="12">
        <v>35547.49</v>
      </c>
      <c r="AW97" s="12">
        <v>0</v>
      </c>
      <c r="AX97" s="12">
        <v>1095260.4099999999</v>
      </c>
      <c r="AY97" s="13">
        <f t="shared" si="4"/>
        <v>0</v>
      </c>
      <c r="AZ97" s="12">
        <v>0</v>
      </c>
      <c r="BA97" s="12">
        <v>193753</v>
      </c>
      <c r="BB97" s="12">
        <v>0</v>
      </c>
      <c r="BC97" s="12">
        <v>267373.26</v>
      </c>
      <c r="BD97" s="12">
        <v>0</v>
      </c>
      <c r="BE97" s="12">
        <v>0</v>
      </c>
      <c r="BF97" s="12">
        <v>0</v>
      </c>
      <c r="BG97" s="12">
        <f t="shared" si="5"/>
        <v>0</v>
      </c>
      <c r="BH97" s="12">
        <v>0</v>
      </c>
      <c r="BI97" s="14">
        <v>3689</v>
      </c>
      <c r="BJ97" s="14">
        <v>1398</v>
      </c>
      <c r="BK97" s="14">
        <v>22</v>
      </c>
      <c r="BL97" s="14">
        <v>-1</v>
      </c>
      <c r="BM97" s="14">
        <v>-34</v>
      </c>
      <c r="BN97" s="14">
        <v>-183</v>
      </c>
      <c r="BO97" s="14">
        <v>-56</v>
      </c>
      <c r="BP97" s="14">
        <v>-268</v>
      </c>
      <c r="BQ97" s="14">
        <v>0</v>
      </c>
      <c r="BR97" s="14">
        <v>-1</v>
      </c>
      <c r="BS97" s="14">
        <v>-454</v>
      </c>
      <c r="BT97" s="14">
        <v>-23</v>
      </c>
      <c r="BU97" s="14">
        <v>4089</v>
      </c>
      <c r="BV97" s="14">
        <v>76</v>
      </c>
      <c r="BW97" s="14">
        <v>120</v>
      </c>
      <c r="BX97" s="14">
        <v>46</v>
      </c>
      <c r="BY97" s="14">
        <v>287</v>
      </c>
      <c r="BZ97" s="14">
        <v>1</v>
      </c>
      <c r="CA97" s="19">
        <v>0</v>
      </c>
    </row>
    <row r="98" spans="1:79" ht="15.6" x14ac:dyDescent="0.3">
      <c r="A98" s="11">
        <v>9</v>
      </c>
      <c r="B98" s="11" t="s">
        <v>203</v>
      </c>
      <c r="C98" s="11" t="s">
        <v>128</v>
      </c>
      <c r="D98" s="11" t="s">
        <v>487</v>
      </c>
      <c r="E98" s="11" t="s">
        <v>397</v>
      </c>
      <c r="F98" s="11" t="s">
        <v>474</v>
      </c>
      <c r="G98" s="12">
        <v>52513068.359999999</v>
      </c>
      <c r="H98" s="12">
        <v>52602832.229999997</v>
      </c>
      <c r="I98" s="12">
        <v>51249941.32</v>
      </c>
      <c r="J98" s="12">
        <v>22719994.300000001</v>
      </c>
      <c r="K98" s="12">
        <v>2166279.0499999998</v>
      </c>
      <c r="L98" s="12">
        <v>5547661.1399999997</v>
      </c>
      <c r="M98" s="12">
        <v>0</v>
      </c>
      <c r="N98" s="12">
        <v>0</v>
      </c>
      <c r="O98" s="12">
        <v>0</v>
      </c>
      <c r="P98" s="12">
        <v>1308773.8</v>
      </c>
      <c r="Q98" s="12">
        <v>0</v>
      </c>
      <c r="R98" s="12">
        <v>0</v>
      </c>
      <c r="S98" s="12">
        <v>10383834.09</v>
      </c>
      <c r="T98" s="12">
        <v>4827373.25</v>
      </c>
      <c r="U98" s="12">
        <v>8800</v>
      </c>
      <c r="V98" s="12">
        <v>0</v>
      </c>
      <c r="W98" s="12">
        <v>50270970.109999999</v>
      </c>
      <c r="X98" s="12">
        <v>160562.71</v>
      </c>
      <c r="Y98" s="12">
        <v>50431532.82</v>
      </c>
      <c r="Z98" s="13">
        <v>0.1132885217666626</v>
      </c>
      <c r="AA98" s="13">
        <v>6.6000000000000003E-2</v>
      </c>
      <c r="AB98" s="12">
        <v>3317054.48</v>
      </c>
      <c r="AC98" s="12">
        <v>0</v>
      </c>
      <c r="AD98" s="12">
        <v>0</v>
      </c>
      <c r="AE98" s="12">
        <v>22894.38</v>
      </c>
      <c r="AF98" s="12">
        <v>2098.17</v>
      </c>
      <c r="AG98" s="12">
        <f t="shared" si="3"/>
        <v>24992.550000000003</v>
      </c>
      <c r="AH98" s="12">
        <v>1437764.04</v>
      </c>
      <c r="AI98" s="12">
        <v>123918.95</v>
      </c>
      <c r="AJ98" s="12">
        <v>504173.92</v>
      </c>
      <c r="AK98" s="12">
        <v>4245.72</v>
      </c>
      <c r="AL98" s="12">
        <v>177563.2</v>
      </c>
      <c r="AM98" s="12">
        <v>4245.45</v>
      </c>
      <c r="AN98" s="12">
        <v>60711.360000000001</v>
      </c>
      <c r="AO98" s="12">
        <v>8990</v>
      </c>
      <c r="AP98" s="12">
        <v>30835.040000000001</v>
      </c>
      <c r="AQ98" s="12">
        <v>0</v>
      </c>
      <c r="AR98" s="12">
        <v>168533.45</v>
      </c>
      <c r="AS98" s="12">
        <v>29046.05</v>
      </c>
      <c r="AT98" s="12">
        <v>0</v>
      </c>
      <c r="AU98" s="12">
        <v>1983.15</v>
      </c>
      <c r="AV98" s="12">
        <v>106516.12</v>
      </c>
      <c r="AW98" s="12">
        <v>24743</v>
      </c>
      <c r="AX98" s="12">
        <v>2943877.73</v>
      </c>
      <c r="AY98" s="13">
        <f t="shared" si="4"/>
        <v>8.4049007021769206E-3</v>
      </c>
      <c r="AZ98" s="12">
        <v>0</v>
      </c>
      <c r="BA98" s="12">
        <v>193753</v>
      </c>
      <c r="BB98" s="12">
        <v>0</v>
      </c>
      <c r="BC98" s="12">
        <v>502952.93</v>
      </c>
      <c r="BD98" s="12">
        <v>0</v>
      </c>
      <c r="BE98" s="12">
        <v>0</v>
      </c>
      <c r="BF98" s="12">
        <v>0</v>
      </c>
      <c r="BG98" s="12">
        <f t="shared" si="5"/>
        <v>0</v>
      </c>
      <c r="BH98" s="12">
        <v>0</v>
      </c>
      <c r="BI98" s="14">
        <v>4406</v>
      </c>
      <c r="BJ98" s="14">
        <v>1557</v>
      </c>
      <c r="BK98" s="14">
        <v>17</v>
      </c>
      <c r="BL98" s="14">
        <v>0</v>
      </c>
      <c r="BM98" s="14">
        <v>-64</v>
      </c>
      <c r="BN98" s="14">
        <v>-361</v>
      </c>
      <c r="BO98" s="14">
        <v>-209</v>
      </c>
      <c r="BP98" s="14">
        <v>-599</v>
      </c>
      <c r="BQ98" s="14">
        <v>0</v>
      </c>
      <c r="BR98" s="14">
        <v>-31</v>
      </c>
      <c r="BS98" s="14">
        <v>-434</v>
      </c>
      <c r="BT98" s="14">
        <v>-3</v>
      </c>
      <c r="BU98" s="14">
        <v>4279</v>
      </c>
      <c r="BV98" s="14">
        <v>4</v>
      </c>
      <c r="BW98" s="14">
        <v>160</v>
      </c>
      <c r="BX98" s="14">
        <v>55</v>
      </c>
      <c r="BY98" s="14">
        <v>184</v>
      </c>
      <c r="BZ98" s="14">
        <v>20</v>
      </c>
      <c r="CA98" s="19">
        <v>15</v>
      </c>
    </row>
    <row r="99" spans="1:79" ht="15.6" x14ac:dyDescent="0.3">
      <c r="A99" s="11">
        <v>9</v>
      </c>
      <c r="B99" s="11" t="s">
        <v>207</v>
      </c>
      <c r="C99" s="11" t="s">
        <v>208</v>
      </c>
      <c r="D99" s="11" t="s">
        <v>488</v>
      </c>
      <c r="E99" s="11" t="s">
        <v>394</v>
      </c>
      <c r="F99" s="11" t="s">
        <v>476</v>
      </c>
      <c r="G99" s="12">
        <v>49797036.869999997</v>
      </c>
      <c r="H99" s="12">
        <v>49797795.689999998</v>
      </c>
      <c r="I99" s="12">
        <v>48103609.309999995</v>
      </c>
      <c r="J99" s="12">
        <v>4059812.53</v>
      </c>
      <c r="K99" s="12">
        <v>5661401.5800000001</v>
      </c>
      <c r="L99" s="12">
        <v>12995334.15</v>
      </c>
      <c r="M99" s="12">
        <v>0</v>
      </c>
      <c r="N99" s="12">
        <v>0</v>
      </c>
      <c r="O99" s="12">
        <v>17420.400000000001</v>
      </c>
      <c r="P99" s="12">
        <v>2764275.79</v>
      </c>
      <c r="Q99" s="12">
        <v>0</v>
      </c>
      <c r="R99" s="12">
        <v>0</v>
      </c>
      <c r="S99" s="12">
        <v>15954859.189999999</v>
      </c>
      <c r="T99" s="12">
        <v>3814942.06</v>
      </c>
      <c r="U99" s="12">
        <v>11840.08</v>
      </c>
      <c r="V99" s="12">
        <v>1000</v>
      </c>
      <c r="W99" s="12">
        <v>47877118.340000004</v>
      </c>
      <c r="X99" s="12">
        <v>77982.87</v>
      </c>
      <c r="Y99" s="12">
        <v>47955101.210000001</v>
      </c>
      <c r="Z99" s="13">
        <v>4.1078835725784302E-2</v>
      </c>
      <c r="AA99" s="13">
        <v>5.4399999999999997E-2</v>
      </c>
      <c r="AB99" s="12">
        <v>2606853.5699999998</v>
      </c>
      <c r="AC99" s="12">
        <v>0</v>
      </c>
      <c r="AD99" s="12">
        <v>0</v>
      </c>
      <c r="AE99" s="12">
        <v>947.53</v>
      </c>
      <c r="AF99" s="12">
        <v>0</v>
      </c>
      <c r="AG99" s="12">
        <f t="shared" si="3"/>
        <v>947.53</v>
      </c>
      <c r="AH99" s="12">
        <v>1208970.58</v>
      </c>
      <c r="AI99" s="12">
        <v>96413.6</v>
      </c>
      <c r="AJ99" s="12">
        <v>313960.59000000003</v>
      </c>
      <c r="AK99" s="12">
        <v>536</v>
      </c>
      <c r="AL99" s="12">
        <v>261661.24</v>
      </c>
      <c r="AM99" s="12">
        <v>16164.45</v>
      </c>
      <c r="AN99" s="12">
        <v>145683.35999999999</v>
      </c>
      <c r="AO99" s="12">
        <v>10050</v>
      </c>
      <c r="AP99" s="12">
        <v>1950</v>
      </c>
      <c r="AQ99" s="12">
        <v>0</v>
      </c>
      <c r="AR99" s="12">
        <v>64396.98</v>
      </c>
      <c r="AS99" s="12">
        <v>22202.15</v>
      </c>
      <c r="AT99" s="12">
        <v>0</v>
      </c>
      <c r="AU99" s="12">
        <v>5714.95</v>
      </c>
      <c r="AV99" s="12">
        <v>10812.25</v>
      </c>
      <c r="AW99" s="12">
        <v>0</v>
      </c>
      <c r="AX99" s="12">
        <v>2311212.11</v>
      </c>
      <c r="AY99" s="13">
        <f t="shared" si="4"/>
        <v>0</v>
      </c>
      <c r="AZ99" s="12">
        <v>0</v>
      </c>
      <c r="BA99" s="12">
        <v>193753</v>
      </c>
      <c r="BB99" s="12">
        <v>0</v>
      </c>
      <c r="BC99" s="12">
        <v>540580.01</v>
      </c>
      <c r="BD99" s="12">
        <v>0</v>
      </c>
      <c r="BE99" s="12">
        <v>0</v>
      </c>
      <c r="BF99" s="12">
        <v>0</v>
      </c>
      <c r="BG99" s="12">
        <f t="shared" si="5"/>
        <v>0</v>
      </c>
      <c r="BH99" s="12">
        <v>0</v>
      </c>
      <c r="BI99" s="14">
        <v>6330</v>
      </c>
      <c r="BJ99" s="14">
        <v>2469</v>
      </c>
      <c r="BK99" s="14">
        <v>143</v>
      </c>
      <c r="BL99" s="14">
        <v>-129</v>
      </c>
      <c r="BM99" s="14">
        <v>-81</v>
      </c>
      <c r="BN99" s="14">
        <v>-273</v>
      </c>
      <c r="BO99" s="14">
        <v>-542</v>
      </c>
      <c r="BP99" s="14">
        <v>-814</v>
      </c>
      <c r="BQ99" s="14">
        <v>-4</v>
      </c>
      <c r="BR99" s="14">
        <v>0</v>
      </c>
      <c r="BS99" s="14">
        <v>-931</v>
      </c>
      <c r="BT99" s="14">
        <v>-4</v>
      </c>
      <c r="BU99" s="14">
        <v>6164</v>
      </c>
      <c r="BV99" s="14">
        <v>41</v>
      </c>
      <c r="BW99" s="14">
        <v>499</v>
      </c>
      <c r="BX99" s="14">
        <v>150</v>
      </c>
      <c r="BY99" s="14">
        <v>271</v>
      </c>
      <c r="BZ99" s="14">
        <v>8</v>
      </c>
      <c r="CA99" s="19">
        <v>3</v>
      </c>
    </row>
    <row r="100" spans="1:79" ht="15.6" x14ac:dyDescent="0.3">
      <c r="A100" s="11">
        <v>9</v>
      </c>
      <c r="B100" s="11" t="s">
        <v>216</v>
      </c>
      <c r="C100" s="11" t="s">
        <v>231</v>
      </c>
      <c r="D100" s="11" t="s">
        <v>477</v>
      </c>
      <c r="E100" s="11" t="s">
        <v>397</v>
      </c>
      <c r="F100" s="11" t="s">
        <v>474</v>
      </c>
      <c r="G100" s="12">
        <v>74825823.760000005</v>
      </c>
      <c r="H100" s="12">
        <v>74825823.760000005</v>
      </c>
      <c r="I100" s="12">
        <v>71986592.810000017</v>
      </c>
      <c r="J100" s="12">
        <v>32751214.289999999</v>
      </c>
      <c r="K100" s="12">
        <v>3426800.14</v>
      </c>
      <c r="L100" s="12">
        <v>8208605.0999999996</v>
      </c>
      <c r="M100" s="12">
        <v>0</v>
      </c>
      <c r="N100" s="12">
        <v>0</v>
      </c>
      <c r="O100" s="12">
        <v>24138.11</v>
      </c>
      <c r="P100" s="12">
        <v>2156685.7200000002</v>
      </c>
      <c r="Q100" s="12">
        <v>0</v>
      </c>
      <c r="R100" s="12">
        <v>0</v>
      </c>
      <c r="S100" s="12">
        <v>12956347.5</v>
      </c>
      <c r="T100" s="12">
        <v>8101674.3099999996</v>
      </c>
      <c r="U100" s="12">
        <v>30397.58</v>
      </c>
      <c r="V100" s="12">
        <v>0</v>
      </c>
      <c r="W100" s="12">
        <v>71486055.590000004</v>
      </c>
      <c r="X100" s="12">
        <v>382260.43</v>
      </c>
      <c r="Y100" s="12">
        <v>71868316.019999996</v>
      </c>
      <c r="Z100" s="13">
        <v>0.13657534122467041</v>
      </c>
      <c r="AA100" s="13">
        <v>5.3999999999999999E-2</v>
      </c>
      <c r="AB100" s="12">
        <v>3860590.42</v>
      </c>
      <c r="AC100" s="12">
        <v>0</v>
      </c>
      <c r="AD100" s="12">
        <v>0</v>
      </c>
      <c r="AE100" s="12">
        <v>0</v>
      </c>
      <c r="AF100" s="12">
        <v>648.66999999999996</v>
      </c>
      <c r="AG100" s="12">
        <f t="shared" si="3"/>
        <v>648.66999999999996</v>
      </c>
      <c r="AH100" s="12">
        <v>2001331.68</v>
      </c>
      <c r="AI100" s="12">
        <v>184829.91</v>
      </c>
      <c r="AJ100" s="12">
        <v>668540.26</v>
      </c>
      <c r="AK100" s="12">
        <v>0</v>
      </c>
      <c r="AL100" s="12">
        <v>214370.58</v>
      </c>
      <c r="AM100" s="12">
        <v>6283.64</v>
      </c>
      <c r="AN100" s="12">
        <v>55590.49</v>
      </c>
      <c r="AO100" s="12">
        <v>8990</v>
      </c>
      <c r="AP100" s="12">
        <v>42359</v>
      </c>
      <c r="AQ100" s="12">
        <v>0</v>
      </c>
      <c r="AR100" s="12">
        <v>235726.23</v>
      </c>
      <c r="AS100" s="12">
        <v>41963.06</v>
      </c>
      <c r="AT100" s="12">
        <v>0</v>
      </c>
      <c r="AU100" s="12">
        <v>0</v>
      </c>
      <c r="AV100" s="12">
        <v>57233.14</v>
      </c>
      <c r="AW100" s="12">
        <v>0</v>
      </c>
      <c r="AX100" s="12">
        <v>3762648.39</v>
      </c>
      <c r="AY100" s="13">
        <f t="shared" si="4"/>
        <v>0</v>
      </c>
      <c r="AZ100" s="12">
        <v>0</v>
      </c>
      <c r="BA100" s="12">
        <v>193753</v>
      </c>
      <c r="BB100" s="12">
        <v>0</v>
      </c>
      <c r="BC100" s="12">
        <v>433389.18</v>
      </c>
      <c r="BD100" s="12">
        <v>0</v>
      </c>
      <c r="BE100" s="12">
        <v>0</v>
      </c>
      <c r="BF100" s="12">
        <v>0</v>
      </c>
      <c r="BG100" s="12">
        <f t="shared" si="5"/>
        <v>0</v>
      </c>
      <c r="BH100" s="12">
        <v>0</v>
      </c>
      <c r="BI100" s="14">
        <v>6510</v>
      </c>
      <c r="BJ100" s="14">
        <v>2380</v>
      </c>
      <c r="BK100" s="14">
        <v>41</v>
      </c>
      <c r="BL100" s="14">
        <v>-27</v>
      </c>
      <c r="BM100" s="14">
        <v>-108</v>
      </c>
      <c r="BN100" s="14">
        <v>-503</v>
      </c>
      <c r="BO100" s="14">
        <v>-435</v>
      </c>
      <c r="BP100" s="14">
        <v>-918</v>
      </c>
      <c r="BQ100" s="14">
        <v>140</v>
      </c>
      <c r="BR100" s="14">
        <v>36</v>
      </c>
      <c r="BS100" s="14">
        <v>-470</v>
      </c>
      <c r="BT100" s="14">
        <v>-5</v>
      </c>
      <c r="BU100" s="14">
        <v>6641</v>
      </c>
      <c r="BV100" s="14">
        <v>31</v>
      </c>
      <c r="BW100" s="14">
        <v>227</v>
      </c>
      <c r="BX100" s="14">
        <v>47</v>
      </c>
      <c r="BY100" s="14">
        <v>187</v>
      </c>
      <c r="BZ100" s="14">
        <v>8</v>
      </c>
      <c r="CA100" s="19">
        <v>6</v>
      </c>
    </row>
    <row r="101" spans="1:79" ht="15.6" x14ac:dyDescent="0.3">
      <c r="A101" s="11">
        <v>10</v>
      </c>
      <c r="B101" s="11" t="s">
        <v>57</v>
      </c>
      <c r="C101" s="11" t="s">
        <v>58</v>
      </c>
      <c r="D101" s="11" t="s">
        <v>489</v>
      </c>
      <c r="E101" s="11" t="s">
        <v>394</v>
      </c>
      <c r="F101" s="11" t="s">
        <v>490</v>
      </c>
      <c r="G101" s="12">
        <v>10443112.73</v>
      </c>
      <c r="H101" s="12">
        <v>10451164.84</v>
      </c>
      <c r="I101" s="12">
        <f>10443112.73-107433.42</f>
        <v>10335679.310000001</v>
      </c>
      <c r="J101" s="12">
        <v>3162839.04</v>
      </c>
      <c r="K101" s="12">
        <v>1151196.45</v>
      </c>
      <c r="L101" s="12">
        <v>1823568.6</v>
      </c>
      <c r="M101" s="12">
        <v>0</v>
      </c>
      <c r="N101" s="12">
        <v>0</v>
      </c>
      <c r="O101" s="12">
        <v>0</v>
      </c>
      <c r="P101" s="12">
        <v>181915.69</v>
      </c>
      <c r="Q101" s="12">
        <v>0</v>
      </c>
      <c r="R101" s="12">
        <v>0</v>
      </c>
      <c r="S101" s="12">
        <v>1921829.75</v>
      </c>
      <c r="T101" s="12">
        <v>638993.43000000005</v>
      </c>
      <c r="U101" s="12">
        <v>1352.34</v>
      </c>
      <c r="V101" s="12">
        <v>0</v>
      </c>
      <c r="W101" s="12">
        <v>9444404.2699999996</v>
      </c>
      <c r="X101" s="12">
        <v>69033.279999999999</v>
      </c>
      <c r="Y101" s="12">
        <v>9513437.5500000007</v>
      </c>
      <c r="Z101" s="13">
        <f>2299882.51/10443112.73</f>
        <v>0.22022959719596932</v>
      </c>
      <c r="AA101" s="13">
        <v>4.87E-2</v>
      </c>
      <c r="AB101" s="12">
        <v>460057.65</v>
      </c>
      <c r="AC101" s="12">
        <v>0</v>
      </c>
      <c r="AD101" s="12">
        <v>0</v>
      </c>
      <c r="AE101" s="12">
        <v>8052.11</v>
      </c>
      <c r="AF101" s="12">
        <v>44.16</v>
      </c>
      <c r="AG101" s="12">
        <f t="shared" si="3"/>
        <v>8096.2699999999995</v>
      </c>
      <c r="AH101" s="12">
        <v>140799.23000000001</v>
      </c>
      <c r="AI101" s="12">
        <v>11466.02</v>
      </c>
      <c r="AJ101" s="12">
        <v>26635.39</v>
      </c>
      <c r="AK101" s="12">
        <v>0</v>
      </c>
      <c r="AL101" s="12">
        <v>11370</v>
      </c>
      <c r="AM101" s="12">
        <v>7500</v>
      </c>
      <c r="AN101" s="12">
        <v>13291.5</v>
      </c>
      <c r="AO101" s="12">
        <v>10880</v>
      </c>
      <c r="AP101" s="12">
        <v>0</v>
      </c>
      <c r="AQ101" s="12">
        <v>48101.86</v>
      </c>
      <c r="AR101" s="12">
        <v>15717.46</v>
      </c>
      <c r="AS101" s="12">
        <v>5061.5600000000004</v>
      </c>
      <c r="AT101" s="12">
        <v>0</v>
      </c>
      <c r="AU101" s="12">
        <v>1537.44</v>
      </c>
      <c r="AV101" s="12">
        <v>0</v>
      </c>
      <c r="AW101" s="12">
        <v>0</v>
      </c>
      <c r="AX101" s="12">
        <v>321274.03999999998</v>
      </c>
      <c r="AY101" s="13">
        <f t="shared" si="4"/>
        <v>0</v>
      </c>
      <c r="AZ101" s="12">
        <v>0</v>
      </c>
      <c r="BA101" s="12">
        <v>193753</v>
      </c>
      <c r="BB101" s="12">
        <v>0</v>
      </c>
      <c r="BC101" s="12">
        <v>67573.13</v>
      </c>
      <c r="BD101" s="12">
        <v>0</v>
      </c>
      <c r="BE101" s="12">
        <v>0</v>
      </c>
      <c r="BF101" s="12">
        <v>0</v>
      </c>
      <c r="BG101" s="12">
        <f t="shared" si="5"/>
        <v>0</v>
      </c>
      <c r="BH101" s="12">
        <v>0</v>
      </c>
      <c r="BI101" s="14">
        <v>759</v>
      </c>
      <c r="BJ101" s="14">
        <v>438</v>
      </c>
      <c r="BK101" s="14">
        <v>0</v>
      </c>
      <c r="BL101" s="14">
        <v>-12</v>
      </c>
      <c r="BM101" s="14">
        <v>-9</v>
      </c>
      <c r="BN101" s="14">
        <v>-46</v>
      </c>
      <c r="BO101" s="14">
        <v>-65</v>
      </c>
      <c r="BP101" s="14">
        <v>-92</v>
      </c>
      <c r="BQ101" s="14">
        <v>0</v>
      </c>
      <c r="BR101" s="14">
        <v>0</v>
      </c>
      <c r="BS101" s="14">
        <v>-53</v>
      </c>
      <c r="BT101" s="14">
        <v>-2</v>
      </c>
      <c r="BU101" s="14">
        <v>942</v>
      </c>
      <c r="BV101" s="14">
        <v>0</v>
      </c>
      <c r="BW101" s="14">
        <v>30</v>
      </c>
      <c r="BX101" s="14">
        <v>8</v>
      </c>
      <c r="BY101" s="14">
        <v>23</v>
      </c>
      <c r="BZ101" s="14">
        <v>1</v>
      </c>
      <c r="CA101" s="19">
        <v>0</v>
      </c>
    </row>
    <row r="102" spans="1:79" ht="15.6" x14ac:dyDescent="0.3">
      <c r="A102" s="11">
        <v>10</v>
      </c>
      <c r="B102" s="11" t="s">
        <v>18</v>
      </c>
      <c r="C102" s="11" t="s">
        <v>19</v>
      </c>
      <c r="D102" s="11" t="s">
        <v>491</v>
      </c>
      <c r="E102" s="11" t="s">
        <v>403</v>
      </c>
      <c r="F102" s="11" t="s">
        <v>490</v>
      </c>
      <c r="G102" s="12">
        <v>31348996.120000001</v>
      </c>
      <c r="H102" s="12">
        <v>31348996.120000001</v>
      </c>
      <c r="I102" s="12">
        <v>31213487.399999999</v>
      </c>
      <c r="J102" s="12">
        <v>8009220.4100000001</v>
      </c>
      <c r="K102" s="12">
        <v>795973.84</v>
      </c>
      <c r="L102" s="12">
        <v>9025252.1999999993</v>
      </c>
      <c r="M102" s="12">
        <v>0</v>
      </c>
      <c r="N102" s="12">
        <v>169.81</v>
      </c>
      <c r="O102" s="12">
        <v>0</v>
      </c>
      <c r="P102" s="12">
        <v>539836.69999999995</v>
      </c>
      <c r="Q102" s="12">
        <v>0</v>
      </c>
      <c r="R102" s="12">
        <v>0</v>
      </c>
      <c r="S102" s="12">
        <v>3935910.16</v>
      </c>
      <c r="T102" s="12">
        <v>5511511.7300000004</v>
      </c>
      <c r="U102" s="12">
        <v>0</v>
      </c>
      <c r="V102" s="12">
        <v>3181.5</v>
      </c>
      <c r="W102" s="12">
        <v>29781538.140000001</v>
      </c>
      <c r="X102" s="12">
        <v>3351.31</v>
      </c>
      <c r="Y102" s="12">
        <v>29784889.449999999</v>
      </c>
      <c r="Z102" s="13">
        <v>0.16121178865432739</v>
      </c>
      <c r="AA102" s="13">
        <v>6.5100000000000005E-2</v>
      </c>
      <c r="AB102" s="12">
        <v>1938352.4</v>
      </c>
      <c r="AC102" s="12">
        <v>0</v>
      </c>
      <c r="AD102" s="12">
        <v>0</v>
      </c>
      <c r="AE102" s="12">
        <v>0</v>
      </c>
      <c r="AF102" s="12">
        <v>0</v>
      </c>
      <c r="AG102" s="12">
        <f t="shared" si="3"/>
        <v>0</v>
      </c>
      <c r="AH102" s="12">
        <v>842713.95</v>
      </c>
      <c r="AI102" s="12">
        <v>73557.17</v>
      </c>
      <c r="AJ102" s="12">
        <v>213142.81</v>
      </c>
      <c r="AK102" s="12">
        <v>62346.26</v>
      </c>
      <c r="AL102" s="12">
        <v>76741.070000000007</v>
      </c>
      <c r="AM102" s="12">
        <v>0</v>
      </c>
      <c r="AN102" s="12">
        <v>50254.63</v>
      </c>
      <c r="AO102" s="12">
        <v>12751</v>
      </c>
      <c r="AP102" s="12">
        <v>8602.02</v>
      </c>
      <c r="AQ102" s="12">
        <v>3681.76</v>
      </c>
      <c r="AR102" s="12">
        <v>72426.78</v>
      </c>
      <c r="AS102" s="12">
        <v>13228.89</v>
      </c>
      <c r="AT102" s="12">
        <v>0</v>
      </c>
      <c r="AU102" s="12">
        <v>6468.45</v>
      </c>
      <c r="AV102" s="12">
        <v>23549.360000000001</v>
      </c>
      <c r="AW102" s="12">
        <v>97233.62</v>
      </c>
      <c r="AX102" s="12">
        <v>1580550.05</v>
      </c>
      <c r="AY102" s="13">
        <f t="shared" si="4"/>
        <v>6.1518849086746728E-2</v>
      </c>
      <c r="AZ102" s="12">
        <v>0</v>
      </c>
      <c r="BA102" s="12">
        <v>193753</v>
      </c>
      <c r="BB102" s="12">
        <v>0</v>
      </c>
      <c r="BC102" s="12">
        <v>292970.81</v>
      </c>
      <c r="BD102" s="12">
        <v>0</v>
      </c>
      <c r="BE102" s="12">
        <v>0</v>
      </c>
      <c r="BF102" s="12">
        <v>0</v>
      </c>
      <c r="BG102" s="12">
        <f t="shared" si="5"/>
        <v>0</v>
      </c>
      <c r="BH102" s="12">
        <v>0</v>
      </c>
      <c r="BI102" s="14">
        <v>5698</v>
      </c>
      <c r="BJ102" s="14">
        <v>2222</v>
      </c>
      <c r="BK102" s="14">
        <v>7</v>
      </c>
      <c r="BL102" s="14">
        <v>-4</v>
      </c>
      <c r="BM102" s="14">
        <v>-22</v>
      </c>
      <c r="BN102" s="14">
        <v>-88</v>
      </c>
      <c r="BO102" s="14">
        <v>-108</v>
      </c>
      <c r="BP102" s="14">
        <v>-439</v>
      </c>
      <c r="BQ102" s="14">
        <v>2</v>
      </c>
      <c r="BR102" s="14">
        <v>15</v>
      </c>
      <c r="BS102" s="14">
        <v>-514</v>
      </c>
      <c r="BT102" s="14">
        <v>-7</v>
      </c>
      <c r="BU102" s="14">
        <v>6762</v>
      </c>
      <c r="BV102" s="14">
        <v>12</v>
      </c>
      <c r="BW102" s="14">
        <v>84</v>
      </c>
      <c r="BX102" s="14">
        <v>68</v>
      </c>
      <c r="BY102" s="14">
        <v>314</v>
      </c>
      <c r="BZ102" s="14">
        <v>44</v>
      </c>
      <c r="CA102" s="19">
        <v>4</v>
      </c>
    </row>
    <row r="103" spans="1:79" ht="15.6" x14ac:dyDescent="0.3">
      <c r="A103" s="11">
        <v>10</v>
      </c>
      <c r="B103" s="23" t="s">
        <v>366</v>
      </c>
      <c r="C103" s="11"/>
      <c r="D103" s="11" t="s">
        <v>596</v>
      </c>
      <c r="E103" s="11" t="s">
        <v>495</v>
      </c>
      <c r="F103" s="11" t="s">
        <v>496</v>
      </c>
      <c r="G103" s="12">
        <v>2599907</v>
      </c>
      <c r="H103" s="12">
        <v>2599907</v>
      </c>
      <c r="I103" s="12">
        <f>2599907-16212</f>
        <v>2583695</v>
      </c>
      <c r="J103" s="12">
        <v>-210</v>
      </c>
      <c r="K103" s="12">
        <v>154184</v>
      </c>
      <c r="L103" s="12">
        <v>906218</v>
      </c>
      <c r="M103" s="12">
        <v>0</v>
      </c>
      <c r="N103" s="12">
        <v>0</v>
      </c>
      <c r="O103" s="12">
        <v>0</v>
      </c>
      <c r="P103" s="12">
        <v>128606</v>
      </c>
      <c r="Q103" s="12">
        <v>0</v>
      </c>
      <c r="R103" s="12">
        <v>0</v>
      </c>
      <c r="S103" s="12">
        <v>831710</v>
      </c>
      <c r="T103" s="12">
        <v>347876</v>
      </c>
      <c r="U103" s="12">
        <v>0</v>
      </c>
      <c r="V103" s="12">
        <v>0</v>
      </c>
      <c r="W103" s="12">
        <v>2632505</v>
      </c>
      <c r="X103" s="12">
        <v>0</v>
      </c>
      <c r="Y103" s="12">
        <v>2632505</v>
      </c>
      <c r="Z103" s="13">
        <f>190821/2599907</f>
        <v>7.3395317601744989E-2</v>
      </c>
      <c r="AA103" s="13">
        <f>263248/2632505</f>
        <v>9.9999050334187406E-2</v>
      </c>
      <c r="AB103" s="12">
        <v>263248</v>
      </c>
      <c r="AC103" s="12">
        <v>0</v>
      </c>
      <c r="AD103" s="12">
        <v>0</v>
      </c>
      <c r="AE103" s="12">
        <v>0</v>
      </c>
      <c r="AF103" s="12">
        <v>0.74</v>
      </c>
      <c r="AG103" s="12">
        <f t="shared" si="3"/>
        <v>0.74</v>
      </c>
      <c r="AH103" s="12">
        <v>86652</v>
      </c>
      <c r="AI103" s="12">
        <v>7945</v>
      </c>
      <c r="AJ103" s="12">
        <v>9111</v>
      </c>
      <c r="AK103" s="12">
        <v>9102</v>
      </c>
      <c r="AL103" s="12">
        <v>9606</v>
      </c>
      <c r="AM103" s="12">
        <v>2020</v>
      </c>
      <c r="AN103" s="12">
        <v>7600</v>
      </c>
      <c r="AO103" s="12">
        <v>8369</v>
      </c>
      <c r="AP103" s="12">
        <v>0</v>
      </c>
      <c r="AQ103" s="12">
        <v>0</v>
      </c>
      <c r="AR103" s="12">
        <f>1526+3255+3819</f>
        <v>8600</v>
      </c>
      <c r="AS103" s="12">
        <v>250</v>
      </c>
      <c r="AT103" s="12">
        <v>0</v>
      </c>
      <c r="AU103" s="12">
        <v>333</v>
      </c>
      <c r="AV103" s="12">
        <v>4509</v>
      </c>
      <c r="AW103" s="12">
        <v>44958</v>
      </c>
      <c r="AX103" s="12">
        <v>161216</v>
      </c>
      <c r="AY103" s="13">
        <f t="shared" si="4"/>
        <v>0.27886810242159588</v>
      </c>
      <c r="AZ103" s="12">
        <v>0</v>
      </c>
      <c r="BA103" s="12">
        <v>118000</v>
      </c>
      <c r="BB103" s="12">
        <v>0</v>
      </c>
      <c r="BC103" s="12">
        <v>2830</v>
      </c>
      <c r="BD103" s="12">
        <v>0</v>
      </c>
      <c r="BE103" s="12">
        <v>0</v>
      </c>
      <c r="BF103" s="12">
        <v>0</v>
      </c>
      <c r="BG103" s="12">
        <f t="shared" si="5"/>
        <v>0</v>
      </c>
      <c r="BH103" s="12">
        <v>0</v>
      </c>
      <c r="BI103" s="14">
        <v>605</v>
      </c>
      <c r="BJ103" s="14">
        <v>154</v>
      </c>
      <c r="BK103" s="14">
        <v>0</v>
      </c>
      <c r="BL103" s="14">
        <v>0</v>
      </c>
      <c r="BM103" s="14">
        <v>-6</v>
      </c>
      <c r="BN103" s="14">
        <v>-20</v>
      </c>
      <c r="BO103" s="14">
        <v>-1</v>
      </c>
      <c r="BP103" s="14">
        <v>-24</v>
      </c>
      <c r="BQ103" s="14">
        <v>0</v>
      </c>
      <c r="BR103" s="14">
        <v>0</v>
      </c>
      <c r="BS103" s="14">
        <v>-55</v>
      </c>
      <c r="BT103" s="14">
        <v>0</v>
      </c>
      <c r="BU103" s="14">
        <v>653</v>
      </c>
      <c r="BV103" s="14">
        <v>0</v>
      </c>
      <c r="BW103" s="14">
        <v>34</v>
      </c>
      <c r="BX103" s="14">
        <v>5</v>
      </c>
      <c r="BY103" s="14">
        <v>13</v>
      </c>
      <c r="BZ103" s="14">
        <v>3</v>
      </c>
      <c r="CA103" s="19">
        <v>0</v>
      </c>
    </row>
    <row r="104" spans="1:79" ht="15.6" x14ac:dyDescent="0.3">
      <c r="A104" s="11">
        <v>10</v>
      </c>
      <c r="B104" s="11" t="s">
        <v>26</v>
      </c>
      <c r="C104" s="11" t="s">
        <v>27</v>
      </c>
      <c r="D104" s="11" t="s">
        <v>492</v>
      </c>
      <c r="E104" s="11" t="s">
        <v>403</v>
      </c>
      <c r="F104" s="11" t="s">
        <v>490</v>
      </c>
      <c r="G104" s="12">
        <v>52601131.579999998</v>
      </c>
      <c r="H104" s="12">
        <v>52602841.310000002</v>
      </c>
      <c r="I104" s="12">
        <v>50850615.939999998</v>
      </c>
      <c r="J104" s="12">
        <v>4162461.11</v>
      </c>
      <c r="K104" s="12">
        <v>3535552.15</v>
      </c>
      <c r="L104" s="12">
        <v>11515346.460000001</v>
      </c>
      <c r="M104" s="12">
        <v>0</v>
      </c>
      <c r="N104" s="12">
        <v>0</v>
      </c>
      <c r="O104" s="12">
        <v>0</v>
      </c>
      <c r="P104" s="12">
        <v>3034794.26</v>
      </c>
      <c r="Q104" s="12">
        <v>0</v>
      </c>
      <c r="R104" s="12">
        <v>0</v>
      </c>
      <c r="S104" s="12">
        <v>16987695.149999999</v>
      </c>
      <c r="T104" s="12">
        <v>6666438.2599999998</v>
      </c>
      <c r="U104" s="12">
        <v>0</v>
      </c>
      <c r="V104" s="12">
        <v>8152.33</v>
      </c>
      <c r="W104" s="12">
        <v>49422485.539999999</v>
      </c>
      <c r="X104" s="12">
        <v>8152.33</v>
      </c>
      <c r="Y104" s="12">
        <v>49430637.869999997</v>
      </c>
      <c r="Z104" s="13">
        <v>0.20016387104988098</v>
      </c>
      <c r="AA104" s="13">
        <v>7.1199999999999999E-2</v>
      </c>
      <c r="AB104" s="12">
        <v>3520198.15</v>
      </c>
      <c r="AC104" s="12">
        <v>0</v>
      </c>
      <c r="AD104" s="12">
        <v>0</v>
      </c>
      <c r="AE104" s="12">
        <v>0</v>
      </c>
      <c r="AF104" s="12">
        <v>712.67</v>
      </c>
      <c r="AG104" s="12">
        <f t="shared" si="3"/>
        <v>712.67</v>
      </c>
      <c r="AH104" s="12">
        <v>1675841.95</v>
      </c>
      <c r="AI104" s="12">
        <v>137258.26999999999</v>
      </c>
      <c r="AJ104" s="12">
        <v>465182.35</v>
      </c>
      <c r="AK104" s="12">
        <v>0</v>
      </c>
      <c r="AL104" s="12">
        <v>210959.3</v>
      </c>
      <c r="AM104" s="12">
        <v>33042.6</v>
      </c>
      <c r="AN104" s="12">
        <v>40372.5</v>
      </c>
      <c r="AO104" s="12">
        <v>16846</v>
      </c>
      <c r="AP104" s="12">
        <v>10400</v>
      </c>
      <c r="AQ104" s="12">
        <v>2753.77</v>
      </c>
      <c r="AR104" s="12">
        <v>87146.63</v>
      </c>
      <c r="AS104" s="12">
        <v>15500.42</v>
      </c>
      <c r="AT104" s="12">
        <v>0</v>
      </c>
      <c r="AU104" s="12">
        <v>18259.22</v>
      </c>
      <c r="AV104" s="12">
        <v>53680.27</v>
      </c>
      <c r="AW104" s="12">
        <v>101836.36</v>
      </c>
      <c r="AX104" s="12">
        <v>2877142.64</v>
      </c>
      <c r="AY104" s="13">
        <f t="shared" si="4"/>
        <v>3.5394963942420317E-2</v>
      </c>
      <c r="AZ104" s="12">
        <v>646.44000000000005</v>
      </c>
      <c r="BA104" s="12">
        <v>193752.95999999999</v>
      </c>
      <c r="BB104" s="12">
        <v>0</v>
      </c>
      <c r="BC104" s="12">
        <v>686606.04</v>
      </c>
      <c r="BD104" s="12">
        <v>0</v>
      </c>
      <c r="BE104" s="12">
        <v>0</v>
      </c>
      <c r="BF104" s="12">
        <v>0</v>
      </c>
      <c r="BG104" s="12">
        <f t="shared" si="5"/>
        <v>0</v>
      </c>
      <c r="BH104" s="12">
        <v>0</v>
      </c>
      <c r="BI104" s="14">
        <v>8729</v>
      </c>
      <c r="BJ104" s="14">
        <v>3254</v>
      </c>
      <c r="BK104" s="14">
        <v>352</v>
      </c>
      <c r="BL104" s="14">
        <v>-74</v>
      </c>
      <c r="BM104" s="14">
        <v>-189</v>
      </c>
      <c r="BN104" s="14">
        <v>-364</v>
      </c>
      <c r="BO104" s="14">
        <v>-477</v>
      </c>
      <c r="BP104" s="14">
        <v>-640</v>
      </c>
      <c r="BQ104" s="14">
        <v>71</v>
      </c>
      <c r="BR104" s="14">
        <v>-697</v>
      </c>
      <c r="BS104" s="14">
        <v>-1166</v>
      </c>
      <c r="BT104" s="14">
        <v>-1</v>
      </c>
      <c r="BU104" s="14">
        <v>8798</v>
      </c>
      <c r="BV104" s="14">
        <v>0</v>
      </c>
      <c r="BW104" s="14">
        <v>271</v>
      </c>
      <c r="BX104" s="14">
        <v>121</v>
      </c>
      <c r="BY104" s="14">
        <v>732</v>
      </c>
      <c r="BZ104" s="14">
        <v>1</v>
      </c>
      <c r="CA104" s="19">
        <v>26</v>
      </c>
    </row>
    <row r="105" spans="1:79" ht="15.6" x14ac:dyDescent="0.3">
      <c r="A105" s="11">
        <v>10</v>
      </c>
      <c r="B105" s="11" t="s">
        <v>45</v>
      </c>
      <c r="C105" s="11" t="s">
        <v>46</v>
      </c>
      <c r="D105" s="11" t="s">
        <v>493</v>
      </c>
      <c r="E105" s="11" t="s">
        <v>394</v>
      </c>
      <c r="F105" s="11" t="s">
        <v>490</v>
      </c>
      <c r="G105" s="12">
        <v>62335520.149999999</v>
      </c>
      <c r="H105" s="12">
        <v>62365954.899999999</v>
      </c>
      <c r="I105" s="12">
        <v>60278525.980000004</v>
      </c>
      <c r="J105" s="12">
        <v>24551142.399999999</v>
      </c>
      <c r="K105" s="12">
        <v>2590385.89</v>
      </c>
      <c r="L105" s="12">
        <v>10554312.24</v>
      </c>
      <c r="M105" s="12">
        <v>8323315.21</v>
      </c>
      <c r="N105" s="12">
        <v>13361.51</v>
      </c>
      <c r="O105" s="12">
        <v>1995.53</v>
      </c>
      <c r="P105" s="12">
        <v>1391978.86</v>
      </c>
      <c r="Q105" s="12">
        <v>1893.67</v>
      </c>
      <c r="R105" s="12">
        <v>0</v>
      </c>
      <c r="S105" s="12">
        <v>6202164.0499999998</v>
      </c>
      <c r="T105" s="12">
        <v>3221466.49</v>
      </c>
      <c r="U105" s="12">
        <v>3900</v>
      </c>
      <c r="V105" s="12">
        <v>221352.92</v>
      </c>
      <c r="W105" s="12">
        <v>50722581.619999997</v>
      </c>
      <c r="X105" s="12">
        <v>8595300.8300000001</v>
      </c>
      <c r="Y105" s="12">
        <v>59317882.450000003</v>
      </c>
      <c r="Z105" s="13">
        <v>0.17491552233695984</v>
      </c>
      <c r="AA105" s="13">
        <v>4.3499999999999997E-2</v>
      </c>
      <c r="AB105" s="12">
        <v>2208254.5099999998</v>
      </c>
      <c r="AC105" s="12">
        <v>0</v>
      </c>
      <c r="AD105" s="12">
        <v>0</v>
      </c>
      <c r="AE105" s="12">
        <v>30434.75</v>
      </c>
      <c r="AF105" s="12">
        <v>0</v>
      </c>
      <c r="AG105" s="12">
        <f t="shared" si="3"/>
        <v>30434.75</v>
      </c>
      <c r="AH105" s="12">
        <v>833331.17</v>
      </c>
      <c r="AI105" s="12">
        <v>67665.440000000002</v>
      </c>
      <c r="AJ105" s="12">
        <v>176261.85</v>
      </c>
      <c r="AK105" s="12">
        <v>300</v>
      </c>
      <c r="AL105" s="12">
        <v>150439.54999999999</v>
      </c>
      <c r="AM105" s="12">
        <v>44525</v>
      </c>
      <c r="AN105" s="12">
        <v>150144.32000000001</v>
      </c>
      <c r="AO105" s="12">
        <v>13336</v>
      </c>
      <c r="AP105" s="12">
        <v>72388.52</v>
      </c>
      <c r="AQ105" s="12">
        <v>275478.40000000002</v>
      </c>
      <c r="AR105" s="12">
        <v>141572.29</v>
      </c>
      <c r="AS105" s="12">
        <v>24529.08</v>
      </c>
      <c r="AT105" s="12">
        <v>10350</v>
      </c>
      <c r="AU105" s="12">
        <v>2509.98</v>
      </c>
      <c r="AV105" s="12">
        <v>41894.28</v>
      </c>
      <c r="AW105" s="12">
        <v>0</v>
      </c>
      <c r="AX105" s="12">
        <v>2164390.9300000002</v>
      </c>
      <c r="AY105" s="13">
        <f t="shared" si="4"/>
        <v>0</v>
      </c>
      <c r="AZ105" s="12">
        <v>3655.08</v>
      </c>
      <c r="BA105" s="12">
        <v>193200.04</v>
      </c>
      <c r="BB105" s="12">
        <v>0</v>
      </c>
      <c r="BC105" s="12">
        <v>523490.07</v>
      </c>
      <c r="BD105" s="12">
        <v>0</v>
      </c>
      <c r="BE105" s="12">
        <v>0</v>
      </c>
      <c r="BF105" s="12">
        <v>0</v>
      </c>
      <c r="BG105" s="12">
        <f t="shared" si="5"/>
        <v>0</v>
      </c>
      <c r="BH105" s="12">
        <v>0</v>
      </c>
      <c r="BI105" s="14">
        <v>4061</v>
      </c>
      <c r="BJ105" s="14">
        <v>2360</v>
      </c>
      <c r="BK105" s="14">
        <v>0</v>
      </c>
      <c r="BL105" s="14">
        <v>0</v>
      </c>
      <c r="BM105" s="14">
        <v>-133</v>
      </c>
      <c r="BN105" s="14">
        <v>-159</v>
      </c>
      <c r="BO105" s="14">
        <v>-501</v>
      </c>
      <c r="BP105" s="14">
        <v>-668</v>
      </c>
      <c r="BQ105" s="14">
        <v>0</v>
      </c>
      <c r="BR105" s="14">
        <v>1245</v>
      </c>
      <c r="BS105" s="14">
        <v>-733</v>
      </c>
      <c r="BT105" s="14">
        <v>-22</v>
      </c>
      <c r="BU105" s="14">
        <v>5450</v>
      </c>
      <c r="BV105" s="14">
        <v>68</v>
      </c>
      <c r="BW105" s="14">
        <v>111</v>
      </c>
      <c r="BX105" s="14">
        <v>45</v>
      </c>
      <c r="BY105" s="14">
        <v>301</v>
      </c>
      <c r="BZ105" s="14">
        <v>178</v>
      </c>
      <c r="CA105" s="19">
        <v>6</v>
      </c>
    </row>
    <row r="106" spans="1:79" ht="15.6" x14ac:dyDescent="0.3">
      <c r="A106" s="11">
        <v>10</v>
      </c>
      <c r="B106" s="11" t="s">
        <v>49</v>
      </c>
      <c r="C106" s="11" t="s">
        <v>50</v>
      </c>
      <c r="D106" s="11" t="s">
        <v>494</v>
      </c>
      <c r="E106" s="11" t="s">
        <v>495</v>
      </c>
      <c r="F106" s="11" t="s">
        <v>496</v>
      </c>
      <c r="G106" s="12">
        <v>11554671.07</v>
      </c>
      <c r="H106" s="12">
        <v>11554671.07</v>
      </c>
      <c r="I106" s="12">
        <v>11454213.52</v>
      </c>
      <c r="J106" s="12">
        <v>119375.36</v>
      </c>
      <c r="K106" s="12">
        <v>555888.17000000004</v>
      </c>
      <c r="L106" s="12">
        <v>2503206.9500000002</v>
      </c>
      <c r="M106" s="12">
        <v>9450.18</v>
      </c>
      <c r="N106" s="12">
        <v>328148.31</v>
      </c>
      <c r="O106" s="12">
        <v>35189.9</v>
      </c>
      <c r="P106" s="12">
        <v>473318.98</v>
      </c>
      <c r="Q106" s="12">
        <v>0</v>
      </c>
      <c r="R106" s="12">
        <v>83863.8</v>
      </c>
      <c r="S106" s="12">
        <v>3735511.5</v>
      </c>
      <c r="T106" s="12">
        <v>1966799.08</v>
      </c>
      <c r="U106" s="12">
        <v>0</v>
      </c>
      <c r="V106" s="12">
        <v>0</v>
      </c>
      <c r="W106" s="12">
        <v>10352482.789999999</v>
      </c>
      <c r="X106" s="12">
        <v>1009972.47</v>
      </c>
      <c r="Y106" s="12">
        <v>11362455.26</v>
      </c>
      <c r="Z106" s="13">
        <v>4.5303519815206528E-2</v>
      </c>
      <c r="AA106" s="13">
        <v>9.2999999999999999E-2</v>
      </c>
      <c r="AB106" s="12">
        <v>963192.85</v>
      </c>
      <c r="AC106" s="12">
        <v>0</v>
      </c>
      <c r="AD106" s="12">
        <v>0</v>
      </c>
      <c r="AE106" s="12">
        <v>0</v>
      </c>
      <c r="AF106" s="12">
        <v>0</v>
      </c>
      <c r="AG106" s="12">
        <f t="shared" si="3"/>
        <v>0</v>
      </c>
      <c r="AH106" s="12">
        <v>355889.19</v>
      </c>
      <c r="AI106" s="12">
        <v>28187.19</v>
      </c>
      <c r="AJ106" s="12">
        <v>91754.53</v>
      </c>
      <c r="AK106" s="12">
        <v>0</v>
      </c>
      <c r="AL106" s="12">
        <v>61584.52</v>
      </c>
      <c r="AM106" s="12">
        <v>28336.67</v>
      </c>
      <c r="AN106" s="12">
        <v>98256.2</v>
      </c>
      <c r="AO106" s="12">
        <v>8369</v>
      </c>
      <c r="AP106" s="12">
        <v>0</v>
      </c>
      <c r="AQ106" s="12">
        <v>0</v>
      </c>
      <c r="AR106" s="12">
        <v>16403.14</v>
      </c>
      <c r="AS106" s="12">
        <v>7788.95</v>
      </c>
      <c r="AT106" s="12">
        <v>0</v>
      </c>
      <c r="AU106" s="12">
        <v>845</v>
      </c>
      <c r="AV106" s="12">
        <v>832.54</v>
      </c>
      <c r="AW106" s="12">
        <v>0</v>
      </c>
      <c r="AX106" s="12">
        <v>752923.84</v>
      </c>
      <c r="AY106" s="13">
        <f t="shared" si="4"/>
        <v>0</v>
      </c>
      <c r="AZ106" s="12">
        <v>0</v>
      </c>
      <c r="BA106" s="12">
        <v>193753</v>
      </c>
      <c r="BB106" s="12">
        <v>0</v>
      </c>
      <c r="BC106" s="12">
        <v>148827.15</v>
      </c>
      <c r="BD106" s="12">
        <v>0</v>
      </c>
      <c r="BE106" s="12">
        <v>0</v>
      </c>
      <c r="BF106" s="12">
        <v>0</v>
      </c>
      <c r="BG106" s="12">
        <f t="shared" si="5"/>
        <v>0</v>
      </c>
      <c r="BH106" s="12">
        <v>0</v>
      </c>
      <c r="BI106" s="14">
        <v>2347</v>
      </c>
      <c r="BJ106" s="14">
        <v>946</v>
      </c>
      <c r="BK106" s="14">
        <v>1</v>
      </c>
      <c r="BL106" s="14">
        <v>0</v>
      </c>
      <c r="BM106" s="14">
        <v>-19</v>
      </c>
      <c r="BN106" s="14">
        <v>-71</v>
      </c>
      <c r="BO106" s="14">
        <v>-44</v>
      </c>
      <c r="BP106" s="14">
        <v>-211</v>
      </c>
      <c r="BQ106" s="14">
        <v>0</v>
      </c>
      <c r="BR106" s="14">
        <v>0</v>
      </c>
      <c r="BS106" s="14">
        <v>-305</v>
      </c>
      <c r="BT106" s="14">
        <v>-5</v>
      </c>
      <c r="BU106" s="14">
        <v>2639</v>
      </c>
      <c r="BV106" s="14">
        <v>2</v>
      </c>
      <c r="BW106" s="14">
        <v>88</v>
      </c>
      <c r="BX106" s="14">
        <v>19</v>
      </c>
      <c r="BY106" s="14">
        <v>190</v>
      </c>
      <c r="BZ106" s="14">
        <v>3</v>
      </c>
      <c r="CA106" s="19">
        <v>5</v>
      </c>
    </row>
    <row r="107" spans="1:79" s="45" customFormat="1" ht="15.6" x14ac:dyDescent="0.3">
      <c r="A107" s="64">
        <v>10</v>
      </c>
      <c r="B107" s="65" t="s">
        <v>603</v>
      </c>
      <c r="C107" s="64"/>
      <c r="D107" s="64" t="s">
        <v>497</v>
      </c>
      <c r="E107" s="64" t="s">
        <v>495</v>
      </c>
      <c r="F107" s="64" t="s">
        <v>496</v>
      </c>
      <c r="G107" s="66">
        <v>7595964</v>
      </c>
      <c r="H107" s="66">
        <v>7786786</v>
      </c>
      <c r="I107" s="66">
        <v>7527324</v>
      </c>
      <c r="J107" s="66">
        <v>148690</v>
      </c>
      <c r="K107" s="66">
        <v>433982</v>
      </c>
      <c r="L107" s="66">
        <v>1633831</v>
      </c>
      <c r="M107" s="66">
        <v>4315</v>
      </c>
      <c r="N107" s="66">
        <v>8766</v>
      </c>
      <c r="O107" s="66">
        <v>0</v>
      </c>
      <c r="P107" s="66">
        <v>525227</v>
      </c>
      <c r="Q107" s="66">
        <v>0</v>
      </c>
      <c r="R107" s="66">
        <v>0</v>
      </c>
      <c r="S107" s="66">
        <v>2991525</v>
      </c>
      <c r="T107" s="66">
        <v>1160573</v>
      </c>
      <c r="U107" s="66">
        <v>707</v>
      </c>
      <c r="V107" s="66">
        <v>36</v>
      </c>
      <c r="W107" s="66">
        <v>7659806</v>
      </c>
      <c r="X107" s="66">
        <v>14334</v>
      </c>
      <c r="Y107" s="66">
        <v>7674139</v>
      </c>
      <c r="Z107" s="67">
        <v>4.8075135690479838E-2</v>
      </c>
      <c r="AA107" s="67">
        <v>0.1</v>
      </c>
      <c r="AB107" s="66">
        <v>766301</v>
      </c>
      <c r="AC107" s="66">
        <v>0</v>
      </c>
      <c r="AD107" s="66">
        <v>3241</v>
      </c>
      <c r="AE107" s="66">
        <v>0</v>
      </c>
      <c r="AF107" s="66">
        <v>0</v>
      </c>
      <c r="AG107" s="12">
        <f t="shared" si="3"/>
        <v>0</v>
      </c>
      <c r="AH107" s="66">
        <v>259109</v>
      </c>
      <c r="AI107" s="66">
        <v>25476</v>
      </c>
      <c r="AJ107" s="66">
        <v>28323</v>
      </c>
      <c r="AK107" s="66">
        <v>0</v>
      </c>
      <c r="AL107" s="66">
        <v>21627</v>
      </c>
      <c r="AM107" s="66">
        <v>23413</v>
      </c>
      <c r="AN107" s="66">
        <v>46401</v>
      </c>
      <c r="AO107" s="66">
        <v>11370</v>
      </c>
      <c r="AP107" s="66">
        <v>5869</v>
      </c>
      <c r="AQ107" s="66">
        <v>0</v>
      </c>
      <c r="AR107" s="66">
        <v>19470</v>
      </c>
      <c r="AS107" s="66">
        <v>11418</v>
      </c>
      <c r="AT107" s="66">
        <v>0</v>
      </c>
      <c r="AU107" s="66">
        <v>1055</v>
      </c>
      <c r="AV107" s="66">
        <v>13063</v>
      </c>
      <c r="AW107" s="66">
        <v>3688</v>
      </c>
      <c r="AX107" s="66">
        <v>549415</v>
      </c>
      <c r="AY107" s="67">
        <v>6.7125943048515239E-3</v>
      </c>
      <c r="AZ107" s="66">
        <v>0</v>
      </c>
      <c r="BA107" s="66">
        <v>145808</v>
      </c>
      <c r="BB107" s="66">
        <v>0</v>
      </c>
      <c r="BC107" s="66">
        <v>109876</v>
      </c>
      <c r="BD107" s="66">
        <v>30182</v>
      </c>
      <c r="BE107" s="66">
        <v>0</v>
      </c>
      <c r="BF107" s="66">
        <v>0</v>
      </c>
      <c r="BG107" s="66">
        <v>0</v>
      </c>
      <c r="BH107" s="66">
        <v>0</v>
      </c>
      <c r="BI107" s="68">
        <v>1400</v>
      </c>
      <c r="BJ107" s="66">
        <v>528</v>
      </c>
      <c r="BK107" s="66">
        <v>23</v>
      </c>
      <c r="BL107" s="68">
        <v>-3</v>
      </c>
      <c r="BM107" s="68">
        <v>-12</v>
      </c>
      <c r="BN107" s="68">
        <v>-46</v>
      </c>
      <c r="BO107" s="68">
        <v>-43</v>
      </c>
      <c r="BP107" s="68">
        <v>-97</v>
      </c>
      <c r="BQ107" s="68">
        <v>604</v>
      </c>
      <c r="BR107" s="68">
        <v>48</v>
      </c>
      <c r="BS107" s="68">
        <v>-249</v>
      </c>
      <c r="BT107" s="68">
        <v>-13</v>
      </c>
      <c r="BU107" s="68">
        <v>2140</v>
      </c>
      <c r="BV107" s="68">
        <v>1</v>
      </c>
      <c r="BW107" s="68">
        <v>48</v>
      </c>
      <c r="BX107" s="68">
        <v>31</v>
      </c>
      <c r="BY107" s="68">
        <v>166</v>
      </c>
      <c r="BZ107" s="66">
        <v>25</v>
      </c>
      <c r="CA107" s="66">
        <v>12</v>
      </c>
    </row>
    <row r="108" spans="1:79" ht="15.6" x14ac:dyDescent="0.3">
      <c r="A108" s="11">
        <v>10</v>
      </c>
      <c r="B108" s="11" t="s">
        <v>76</v>
      </c>
      <c r="C108" s="11" t="s">
        <v>58</v>
      </c>
      <c r="D108" s="11" t="s">
        <v>498</v>
      </c>
      <c r="E108" s="11" t="s">
        <v>403</v>
      </c>
      <c r="F108" s="11" t="s">
        <v>490</v>
      </c>
      <c r="G108" s="12">
        <v>11408272.630000001</v>
      </c>
      <c r="H108" s="12">
        <v>11408272.630000001</v>
      </c>
      <c r="I108" s="12">
        <v>11242458.01</v>
      </c>
      <c r="J108" s="12">
        <v>820791.07</v>
      </c>
      <c r="K108" s="12">
        <v>431312.82</v>
      </c>
      <c r="L108" s="12">
        <v>3853263.52</v>
      </c>
      <c r="M108" s="12">
        <v>0</v>
      </c>
      <c r="N108" s="12">
        <v>0</v>
      </c>
      <c r="O108" s="12">
        <v>0</v>
      </c>
      <c r="P108" s="12">
        <v>504262.17</v>
      </c>
      <c r="Q108" s="12">
        <v>0</v>
      </c>
      <c r="R108" s="12">
        <v>0</v>
      </c>
      <c r="S108" s="12">
        <v>2907943.86</v>
      </c>
      <c r="T108" s="12">
        <v>1887129.43</v>
      </c>
      <c r="U108" s="12">
        <v>0</v>
      </c>
      <c r="V108" s="12">
        <v>0</v>
      </c>
      <c r="W108" s="12">
        <v>11218461.369999999</v>
      </c>
      <c r="X108" s="12">
        <v>1.89</v>
      </c>
      <c r="Y108" s="12">
        <v>11218463.26</v>
      </c>
      <c r="Z108" s="13">
        <v>1.9987002015113831E-2</v>
      </c>
      <c r="AA108" s="13">
        <v>7.2400000000000006E-2</v>
      </c>
      <c r="AB108" s="12">
        <v>812304.4</v>
      </c>
      <c r="AC108" s="12">
        <v>0</v>
      </c>
      <c r="AD108" s="12">
        <v>0</v>
      </c>
      <c r="AE108" s="12">
        <v>0</v>
      </c>
      <c r="AF108" s="12">
        <v>228.36</v>
      </c>
      <c r="AG108" s="12">
        <f t="shared" si="3"/>
        <v>228.36</v>
      </c>
      <c r="AH108" s="12">
        <v>259027.47</v>
      </c>
      <c r="AI108" s="12">
        <v>20687.59</v>
      </c>
      <c r="AJ108" s="12">
        <v>39233.1</v>
      </c>
      <c r="AK108" s="12">
        <v>3611.42</v>
      </c>
      <c r="AL108" s="12">
        <v>41918.120000000003</v>
      </c>
      <c r="AM108" s="12">
        <v>31000</v>
      </c>
      <c r="AN108" s="12">
        <v>77627.42</v>
      </c>
      <c r="AO108" s="12">
        <v>10880</v>
      </c>
      <c r="AP108" s="12">
        <v>0</v>
      </c>
      <c r="AQ108" s="12">
        <v>0</v>
      </c>
      <c r="AR108" s="12">
        <v>39962.71</v>
      </c>
      <c r="AS108" s="12">
        <v>10424.06</v>
      </c>
      <c r="AT108" s="12">
        <v>0</v>
      </c>
      <c r="AU108" s="12">
        <v>4139.6000000000004</v>
      </c>
      <c r="AV108" s="12">
        <v>16432.84</v>
      </c>
      <c r="AW108" s="12">
        <v>0</v>
      </c>
      <c r="AX108" s="12">
        <v>605358.68000000005</v>
      </c>
      <c r="AY108" s="13">
        <f t="shared" si="4"/>
        <v>0</v>
      </c>
      <c r="AZ108" s="12">
        <v>0</v>
      </c>
      <c r="BA108" s="12">
        <v>193752.92</v>
      </c>
      <c r="BB108" s="12">
        <v>0</v>
      </c>
      <c r="BC108" s="12">
        <v>126106.35</v>
      </c>
      <c r="BD108" s="12">
        <v>0</v>
      </c>
      <c r="BE108" s="12">
        <v>0</v>
      </c>
      <c r="BF108" s="12">
        <v>0</v>
      </c>
      <c r="BG108" s="12">
        <f t="shared" si="5"/>
        <v>0</v>
      </c>
      <c r="BH108" s="12">
        <v>0</v>
      </c>
      <c r="BI108" s="14">
        <v>1992</v>
      </c>
      <c r="BJ108" s="14">
        <v>644</v>
      </c>
      <c r="BK108" s="14">
        <v>2</v>
      </c>
      <c r="BL108" s="14">
        <v>-11</v>
      </c>
      <c r="BM108" s="14">
        <v>-15</v>
      </c>
      <c r="BN108" s="14">
        <v>-103</v>
      </c>
      <c r="BO108" s="14">
        <v>-41</v>
      </c>
      <c r="BP108" s="14">
        <v>-118</v>
      </c>
      <c r="BQ108" s="14">
        <v>6</v>
      </c>
      <c r="BR108" s="14">
        <v>12</v>
      </c>
      <c r="BS108" s="14">
        <v>-233</v>
      </c>
      <c r="BT108" s="14">
        <v>-9</v>
      </c>
      <c r="BU108" s="14">
        <v>2126</v>
      </c>
      <c r="BV108" s="14">
        <v>10</v>
      </c>
      <c r="BW108" s="14">
        <v>53</v>
      </c>
      <c r="BX108" s="14">
        <v>50</v>
      </c>
      <c r="BY108" s="14">
        <v>245</v>
      </c>
      <c r="BZ108" s="14">
        <v>3</v>
      </c>
      <c r="CA108" s="19">
        <v>4</v>
      </c>
    </row>
    <row r="109" spans="1:79" ht="15.6" x14ac:dyDescent="0.3">
      <c r="A109" s="11">
        <v>10</v>
      </c>
      <c r="B109" s="11" t="s">
        <v>79</v>
      </c>
      <c r="C109" s="11" t="s">
        <v>80</v>
      </c>
      <c r="D109" s="11" t="s">
        <v>492</v>
      </c>
      <c r="E109" s="11" t="s">
        <v>403</v>
      </c>
      <c r="F109" s="11" t="s">
        <v>490</v>
      </c>
      <c r="G109" s="12">
        <v>20478748.699999999</v>
      </c>
      <c r="H109" s="12">
        <v>20478748.699999999</v>
      </c>
      <c r="I109" s="12">
        <v>19996838.189999998</v>
      </c>
      <c r="J109" s="12">
        <v>1995520.53</v>
      </c>
      <c r="K109" s="12">
        <v>1104503.3600000001</v>
      </c>
      <c r="L109" s="12">
        <v>4370421.97</v>
      </c>
      <c r="M109" s="12">
        <v>15157.83</v>
      </c>
      <c r="N109" s="12">
        <v>1327.01</v>
      </c>
      <c r="O109" s="12">
        <v>30261.63</v>
      </c>
      <c r="P109" s="12">
        <v>1184243.98</v>
      </c>
      <c r="Q109" s="12">
        <v>0</v>
      </c>
      <c r="R109" s="12">
        <v>0</v>
      </c>
      <c r="S109" s="12">
        <v>6691025.96</v>
      </c>
      <c r="T109" s="12">
        <v>2704587.74</v>
      </c>
      <c r="U109" s="12">
        <v>0</v>
      </c>
      <c r="V109" s="12">
        <v>11566.07</v>
      </c>
      <c r="W109" s="12">
        <v>19708014.280000001</v>
      </c>
      <c r="X109" s="12">
        <v>205868.96</v>
      </c>
      <c r="Y109" s="12">
        <v>19913883.239999998</v>
      </c>
      <c r="Z109" s="13">
        <v>0.11992300301790237</v>
      </c>
      <c r="AA109" s="13">
        <v>8.2600000000000007E-2</v>
      </c>
      <c r="AB109" s="12">
        <v>1627449.11</v>
      </c>
      <c r="AC109" s="12">
        <v>0</v>
      </c>
      <c r="AD109" s="12">
        <v>0</v>
      </c>
      <c r="AE109" s="12">
        <v>0</v>
      </c>
      <c r="AF109" s="12">
        <v>331.43</v>
      </c>
      <c r="AG109" s="12">
        <f t="shared" si="3"/>
        <v>331.43</v>
      </c>
      <c r="AH109" s="12">
        <v>742218.29</v>
      </c>
      <c r="AI109" s="12">
        <v>58893.919999999998</v>
      </c>
      <c r="AJ109" s="12">
        <v>186208.14</v>
      </c>
      <c r="AK109" s="12">
        <v>0</v>
      </c>
      <c r="AL109" s="12">
        <v>71098.41</v>
      </c>
      <c r="AM109" s="12">
        <v>17907.099999999999</v>
      </c>
      <c r="AN109" s="12">
        <v>53371.040000000001</v>
      </c>
      <c r="AO109" s="12">
        <v>10880</v>
      </c>
      <c r="AP109" s="12">
        <v>0</v>
      </c>
      <c r="AQ109" s="12">
        <v>13818.1</v>
      </c>
      <c r="AR109" s="12">
        <v>49501.4</v>
      </c>
      <c r="AS109" s="12">
        <v>8115.71</v>
      </c>
      <c r="AT109" s="12">
        <v>2853.7</v>
      </c>
      <c r="AU109" s="12">
        <v>17425.8</v>
      </c>
      <c r="AV109" s="12">
        <v>22939.42</v>
      </c>
      <c r="AW109" s="12">
        <v>0</v>
      </c>
      <c r="AX109" s="12">
        <v>1289884.1399999999</v>
      </c>
      <c r="AY109" s="13">
        <f t="shared" si="4"/>
        <v>0</v>
      </c>
      <c r="AZ109" s="12">
        <v>95</v>
      </c>
      <c r="BA109" s="12">
        <v>193753</v>
      </c>
      <c r="BB109" s="12">
        <v>0</v>
      </c>
      <c r="BC109" s="12">
        <v>290373.84999999998</v>
      </c>
      <c r="BD109" s="12">
        <v>0</v>
      </c>
      <c r="BE109" s="12">
        <v>0</v>
      </c>
      <c r="BF109" s="12">
        <v>0</v>
      </c>
      <c r="BG109" s="12">
        <f t="shared" si="5"/>
        <v>0</v>
      </c>
      <c r="BH109" s="12">
        <v>0</v>
      </c>
      <c r="BI109" s="14">
        <v>3328</v>
      </c>
      <c r="BJ109" s="14">
        <v>1236</v>
      </c>
      <c r="BK109" s="14">
        <v>33</v>
      </c>
      <c r="BL109" s="14">
        <v>-5</v>
      </c>
      <c r="BM109" s="14">
        <v>0</v>
      </c>
      <c r="BN109" s="14">
        <v>-175</v>
      </c>
      <c r="BO109" s="14">
        <v>-1</v>
      </c>
      <c r="BP109" s="14">
        <v>-269</v>
      </c>
      <c r="BQ109" s="14">
        <v>0</v>
      </c>
      <c r="BR109" s="14">
        <v>-97</v>
      </c>
      <c r="BS109" s="14">
        <v>-433</v>
      </c>
      <c r="BT109" s="14">
        <v>-1</v>
      </c>
      <c r="BU109" s="14">
        <v>3616</v>
      </c>
      <c r="BV109" s="14">
        <v>3</v>
      </c>
      <c r="BW109" s="14">
        <v>101</v>
      </c>
      <c r="BX109" s="14">
        <v>61</v>
      </c>
      <c r="BY109" s="14">
        <v>254</v>
      </c>
      <c r="BZ109" s="14">
        <v>6</v>
      </c>
      <c r="CA109" s="19">
        <v>12</v>
      </c>
    </row>
    <row r="110" spans="1:79" ht="15.6" x14ac:dyDescent="0.3">
      <c r="A110" s="11">
        <v>10</v>
      </c>
      <c r="B110" s="11" t="s">
        <v>357</v>
      </c>
      <c r="C110" s="11" t="s">
        <v>23</v>
      </c>
      <c r="D110" s="11" t="s">
        <v>499</v>
      </c>
      <c r="E110" s="11" t="s">
        <v>495</v>
      </c>
      <c r="F110" s="11" t="s">
        <v>496</v>
      </c>
      <c r="G110" s="14">
        <v>8691452.4199999999</v>
      </c>
      <c r="H110" s="14">
        <v>8708324.3200000003</v>
      </c>
      <c r="I110" s="14">
        <f>8691452.42-126530.91</f>
        <v>8564921.5099999998</v>
      </c>
      <c r="J110" s="14">
        <v>792995.5</v>
      </c>
      <c r="K110" s="14">
        <v>540732.26</v>
      </c>
      <c r="L110" s="14">
        <v>1282809.28</v>
      </c>
      <c r="M110" s="14">
        <v>0</v>
      </c>
      <c r="N110" s="14">
        <v>5406.56</v>
      </c>
      <c r="O110" s="14">
        <v>1041.9100000000001</v>
      </c>
      <c r="P110" s="14">
        <v>450209.39</v>
      </c>
      <c r="Q110" s="14">
        <v>677.25</v>
      </c>
      <c r="R110" s="14">
        <v>1450.46</v>
      </c>
      <c r="S110" s="14">
        <v>4032377.39</v>
      </c>
      <c r="T110" s="14">
        <v>680862.41</v>
      </c>
      <c r="U110" s="14">
        <v>0</v>
      </c>
      <c r="V110" s="14">
        <v>0</v>
      </c>
      <c r="W110" s="14">
        <v>8435776.5399999991</v>
      </c>
      <c r="X110" s="14">
        <v>24406.17</v>
      </c>
      <c r="Y110" s="14">
        <v>8460182.7100000009</v>
      </c>
      <c r="Z110" s="13">
        <f xml:space="preserve"> 532534.15/8691452.42</f>
        <v>6.1271019418409248E-2</v>
      </c>
      <c r="AA110" s="13">
        <v>7.7499999999999999E-2</v>
      </c>
      <c r="AB110" s="14">
        <v>653758.4</v>
      </c>
      <c r="AC110" s="14">
        <v>0</v>
      </c>
      <c r="AD110" s="14">
        <v>0</v>
      </c>
      <c r="AE110" s="14">
        <v>0</v>
      </c>
      <c r="AF110" s="14">
        <v>251.43</v>
      </c>
      <c r="AG110" s="12">
        <f t="shared" si="3"/>
        <v>251.43</v>
      </c>
      <c r="AH110" s="14">
        <v>234669.61</v>
      </c>
      <c r="AI110" s="14">
        <v>18993.28</v>
      </c>
      <c r="AJ110" s="14">
        <v>45767.4</v>
      </c>
      <c r="AK110" s="14">
        <v>0</v>
      </c>
      <c r="AL110" s="14">
        <v>27477.54</v>
      </c>
      <c r="AM110" s="14">
        <v>0</v>
      </c>
      <c r="AN110" s="14">
        <v>28996.99</v>
      </c>
      <c r="AO110" s="14">
        <v>8369</v>
      </c>
      <c r="AP110" s="14">
        <v>0</v>
      </c>
      <c r="AQ110" s="14">
        <v>0</v>
      </c>
      <c r="AR110" s="14">
        <v>33350.519999999997</v>
      </c>
      <c r="AS110" s="14">
        <v>5552.8</v>
      </c>
      <c r="AT110" s="14">
        <v>0</v>
      </c>
      <c r="AU110" s="14">
        <v>0</v>
      </c>
      <c r="AV110" s="14">
        <v>4461.2700000000004</v>
      </c>
      <c r="AW110" s="14">
        <v>88784</v>
      </c>
      <c r="AX110" s="14">
        <v>458068.81</v>
      </c>
      <c r="AY110" s="13">
        <f t="shared" si="4"/>
        <v>0.19382240847177523</v>
      </c>
      <c r="AZ110" s="14">
        <v>0</v>
      </c>
      <c r="BA110" s="14">
        <v>193356</v>
      </c>
      <c r="BB110" s="14">
        <v>0</v>
      </c>
      <c r="BC110" s="14">
        <v>114560.76</v>
      </c>
      <c r="BD110" s="14">
        <v>43.56</v>
      </c>
      <c r="BE110" s="14">
        <v>43.56</v>
      </c>
      <c r="BF110" s="14">
        <v>0</v>
      </c>
      <c r="BG110" s="12">
        <f t="shared" si="5"/>
        <v>43.56</v>
      </c>
      <c r="BH110" s="14">
        <v>0</v>
      </c>
      <c r="BI110" s="14">
        <v>1199</v>
      </c>
      <c r="BJ110" s="14">
        <v>543</v>
      </c>
      <c r="BK110" s="14">
        <v>16</v>
      </c>
      <c r="BL110" s="14">
        <v>0</v>
      </c>
      <c r="BM110" s="14">
        <v>-27</v>
      </c>
      <c r="BN110" s="14">
        <v>-30</v>
      </c>
      <c r="BO110" s="14">
        <v>-65</v>
      </c>
      <c r="BP110" s="14">
        <v>-70</v>
      </c>
      <c r="BQ110" s="14">
        <v>0</v>
      </c>
      <c r="BR110" s="14">
        <v>21</v>
      </c>
      <c r="BS110" s="14">
        <v>-202</v>
      </c>
      <c r="BT110" s="14">
        <v>-4</v>
      </c>
      <c r="BU110" s="14">
        <v>1381</v>
      </c>
      <c r="BV110" s="14">
        <v>0</v>
      </c>
      <c r="BW110" s="14">
        <v>98</v>
      </c>
      <c r="BX110" s="14">
        <v>29</v>
      </c>
      <c r="BY110" s="14">
        <v>70</v>
      </c>
      <c r="BZ110" s="14">
        <v>4</v>
      </c>
      <c r="CA110" s="19">
        <v>5</v>
      </c>
    </row>
    <row r="111" spans="1:79" ht="15.6" x14ac:dyDescent="0.3">
      <c r="A111" s="11">
        <v>10</v>
      </c>
      <c r="B111" s="11" t="s">
        <v>134</v>
      </c>
      <c r="C111" s="11" t="s">
        <v>27</v>
      </c>
      <c r="D111" s="11" t="s">
        <v>500</v>
      </c>
      <c r="E111" s="11" t="s">
        <v>403</v>
      </c>
      <c r="F111" s="11" t="s">
        <v>496</v>
      </c>
      <c r="G111" s="12">
        <v>22039928.989999998</v>
      </c>
      <c r="H111" s="12">
        <v>22040087.52</v>
      </c>
      <c r="I111" s="12">
        <v>21835508.59</v>
      </c>
      <c r="J111" s="12">
        <v>2822457.99</v>
      </c>
      <c r="K111" s="12">
        <v>732080.86</v>
      </c>
      <c r="L111" s="12">
        <v>7859273.3499999996</v>
      </c>
      <c r="M111" s="12">
        <v>1623304.96</v>
      </c>
      <c r="N111" s="12">
        <v>661.15</v>
      </c>
      <c r="O111" s="12">
        <v>448.65</v>
      </c>
      <c r="P111" s="12">
        <v>519254.46</v>
      </c>
      <c r="Q111" s="12">
        <v>0</v>
      </c>
      <c r="R111" s="12">
        <v>324.64</v>
      </c>
      <c r="S111" s="12">
        <v>4133163.55</v>
      </c>
      <c r="T111" s="12">
        <v>3153685.09</v>
      </c>
      <c r="U111" s="12">
        <v>0</v>
      </c>
      <c r="V111" s="12">
        <v>86008.11</v>
      </c>
      <c r="W111" s="12">
        <v>20134942.59</v>
      </c>
      <c r="X111" s="12">
        <v>1791392.23</v>
      </c>
      <c r="Y111" s="12">
        <v>21926334.82</v>
      </c>
      <c r="Z111" s="13">
        <v>2.7316626161336899E-2</v>
      </c>
      <c r="AA111" s="13">
        <v>4.5400000000000003E-2</v>
      </c>
      <c r="AB111" s="12">
        <v>912607.91</v>
      </c>
      <c r="AC111" s="12">
        <v>0</v>
      </c>
      <c r="AD111" s="12">
        <v>0</v>
      </c>
      <c r="AE111" s="12">
        <v>158.53</v>
      </c>
      <c r="AF111" s="12">
        <v>105.27</v>
      </c>
      <c r="AG111" s="12">
        <f t="shared" si="3"/>
        <v>263.8</v>
      </c>
      <c r="AH111" s="12">
        <v>394730.38</v>
      </c>
      <c r="AI111" s="12">
        <v>31804.42</v>
      </c>
      <c r="AJ111" s="12">
        <v>56775.25</v>
      </c>
      <c r="AK111" s="12">
        <v>0</v>
      </c>
      <c r="AL111" s="12">
        <v>30750</v>
      </c>
      <c r="AM111" s="12">
        <v>35375</v>
      </c>
      <c r="AN111" s="12">
        <v>56497.65</v>
      </c>
      <c r="AO111" s="12">
        <v>8869</v>
      </c>
      <c r="AP111" s="12">
        <v>5752.35</v>
      </c>
      <c r="AQ111" s="12">
        <v>37168.36</v>
      </c>
      <c r="AR111" s="12">
        <v>51551.8</v>
      </c>
      <c r="AS111" s="12">
        <v>12522.59</v>
      </c>
      <c r="AT111" s="12">
        <v>0</v>
      </c>
      <c r="AU111" s="12">
        <v>387</v>
      </c>
      <c r="AV111" s="12">
        <v>13997.79</v>
      </c>
      <c r="AW111" s="12">
        <v>0</v>
      </c>
      <c r="AX111" s="12">
        <v>790672.02</v>
      </c>
      <c r="AY111" s="13">
        <f t="shared" si="4"/>
        <v>0</v>
      </c>
      <c r="AZ111" s="12">
        <v>-1122.03</v>
      </c>
      <c r="BA111" s="12">
        <v>193753</v>
      </c>
      <c r="BB111" s="12">
        <v>0</v>
      </c>
      <c r="BC111" s="12">
        <v>175407.34</v>
      </c>
      <c r="BD111" s="12">
        <v>0</v>
      </c>
      <c r="BE111" s="12">
        <v>0</v>
      </c>
      <c r="BF111" s="12">
        <v>0</v>
      </c>
      <c r="BG111" s="12">
        <f t="shared" si="5"/>
        <v>0</v>
      </c>
      <c r="BH111" s="12">
        <v>0</v>
      </c>
      <c r="BI111" s="14">
        <v>3790</v>
      </c>
      <c r="BJ111" s="14">
        <v>1080</v>
      </c>
      <c r="BK111" s="14">
        <v>102</v>
      </c>
      <c r="BL111" s="14">
        <v>-84</v>
      </c>
      <c r="BM111" s="14">
        <v>-10</v>
      </c>
      <c r="BN111" s="14">
        <v>-53</v>
      </c>
      <c r="BO111" s="14">
        <v>-42</v>
      </c>
      <c r="BP111" s="14">
        <v>-307</v>
      </c>
      <c r="BQ111" s="14">
        <v>1</v>
      </c>
      <c r="BR111" s="14">
        <v>-389</v>
      </c>
      <c r="BS111" s="14">
        <v>-674</v>
      </c>
      <c r="BT111" s="14">
        <v>-9</v>
      </c>
      <c r="BU111" s="14">
        <v>3405</v>
      </c>
      <c r="BV111" s="14">
        <v>0</v>
      </c>
      <c r="BW111" s="14">
        <v>79</v>
      </c>
      <c r="BX111" s="14">
        <v>73</v>
      </c>
      <c r="BY111" s="14">
        <v>501</v>
      </c>
      <c r="BZ111" s="14">
        <v>12</v>
      </c>
      <c r="CA111" s="19">
        <v>3</v>
      </c>
    </row>
    <row r="112" spans="1:79" ht="15.6" x14ac:dyDescent="0.3">
      <c r="A112" s="11">
        <v>10</v>
      </c>
      <c r="B112" s="11" t="s">
        <v>167</v>
      </c>
      <c r="C112" s="11" t="s">
        <v>168</v>
      </c>
      <c r="D112" s="11" t="s">
        <v>501</v>
      </c>
      <c r="E112" s="11" t="s">
        <v>394</v>
      </c>
      <c r="F112" s="11" t="s">
        <v>490</v>
      </c>
      <c r="G112" s="12">
        <v>29572406.34</v>
      </c>
      <c r="H112" s="12">
        <v>29572406.34</v>
      </c>
      <c r="I112" s="12">
        <v>28731643.649999999</v>
      </c>
      <c r="J112" s="12">
        <v>13255320.48</v>
      </c>
      <c r="K112" s="12">
        <v>1588688.23</v>
      </c>
      <c r="L112" s="12">
        <v>4016035.81</v>
      </c>
      <c r="M112" s="12">
        <v>60948.54</v>
      </c>
      <c r="N112" s="12">
        <v>161395.89000000001</v>
      </c>
      <c r="O112" s="12">
        <v>29884.66</v>
      </c>
      <c r="P112" s="12">
        <v>512771.06</v>
      </c>
      <c r="Q112" s="12">
        <v>0</v>
      </c>
      <c r="R112" s="12">
        <v>0</v>
      </c>
      <c r="S112" s="12">
        <v>5552694.9000000004</v>
      </c>
      <c r="T112" s="12">
        <v>1865439.08</v>
      </c>
      <c r="U112" s="12">
        <v>4982.9399999999996</v>
      </c>
      <c r="V112" s="12">
        <v>126169.86</v>
      </c>
      <c r="W112" s="12">
        <v>28378398.32</v>
      </c>
      <c r="X112" s="12">
        <v>400893.08</v>
      </c>
      <c r="Y112" s="12">
        <v>28779291.399999999</v>
      </c>
      <c r="Z112" s="13">
        <v>0.13090261816978455</v>
      </c>
      <c r="AA112" s="13">
        <v>5.4199999999999998E-2</v>
      </c>
      <c r="AB112" s="12">
        <v>1539121.13</v>
      </c>
      <c r="AC112" s="12">
        <v>0</v>
      </c>
      <c r="AD112" s="12">
        <v>0</v>
      </c>
      <c r="AE112" s="12">
        <v>0</v>
      </c>
      <c r="AF112" s="12">
        <v>0</v>
      </c>
      <c r="AG112" s="12">
        <f t="shared" si="3"/>
        <v>0</v>
      </c>
      <c r="AH112" s="12">
        <v>664107.5</v>
      </c>
      <c r="AI112" s="12">
        <v>57527.88</v>
      </c>
      <c r="AJ112" s="12">
        <v>151403.26999999999</v>
      </c>
      <c r="AK112" s="12">
        <v>12644.16</v>
      </c>
      <c r="AL112" s="12">
        <v>112839.34</v>
      </c>
      <c r="AM112" s="12">
        <v>29557.32</v>
      </c>
      <c r="AN112" s="12">
        <v>55143.37</v>
      </c>
      <c r="AO112" s="12">
        <v>10880</v>
      </c>
      <c r="AP112" s="12">
        <v>144837.20000000001</v>
      </c>
      <c r="AQ112" s="12">
        <v>22407.72</v>
      </c>
      <c r="AR112" s="12">
        <v>85911.46</v>
      </c>
      <c r="AS112" s="12">
        <v>30156.3</v>
      </c>
      <c r="AT112" s="12">
        <v>15136.21</v>
      </c>
      <c r="AU112" s="12">
        <v>7484.66</v>
      </c>
      <c r="AV112" s="12">
        <v>22308.42</v>
      </c>
      <c r="AW112" s="12">
        <v>0</v>
      </c>
      <c r="AX112" s="12">
        <v>1563072.24</v>
      </c>
      <c r="AY112" s="13">
        <f t="shared" si="4"/>
        <v>0</v>
      </c>
      <c r="AZ112" s="12">
        <v>2484.16</v>
      </c>
      <c r="BA112" s="12">
        <v>193751.63</v>
      </c>
      <c r="BB112" s="12">
        <v>0</v>
      </c>
      <c r="BC112" s="12">
        <v>274921.03000000003</v>
      </c>
      <c r="BD112" s="12">
        <v>0</v>
      </c>
      <c r="BE112" s="12">
        <v>0</v>
      </c>
      <c r="BF112" s="12">
        <v>0</v>
      </c>
      <c r="BG112" s="12">
        <f t="shared" si="5"/>
        <v>0</v>
      </c>
      <c r="BH112" s="12">
        <v>0</v>
      </c>
      <c r="BI112" s="14">
        <v>2479</v>
      </c>
      <c r="BJ112" s="14">
        <v>956</v>
      </c>
      <c r="BK112" s="14">
        <v>0</v>
      </c>
      <c r="BL112" s="14">
        <v>0</v>
      </c>
      <c r="BM112" s="14">
        <v>-41</v>
      </c>
      <c r="BN112" s="14">
        <v>-106</v>
      </c>
      <c r="BO112" s="14">
        <v>-176</v>
      </c>
      <c r="BP112" s="14">
        <v>-373</v>
      </c>
      <c r="BQ112" s="14">
        <v>13</v>
      </c>
      <c r="BR112" s="14">
        <v>-1</v>
      </c>
      <c r="BS112" s="14">
        <v>-252</v>
      </c>
      <c r="BT112" s="14">
        <v>-2</v>
      </c>
      <c r="BU112" s="14">
        <v>2497</v>
      </c>
      <c r="BV112" s="14">
        <v>47</v>
      </c>
      <c r="BW112" s="14">
        <v>127</v>
      </c>
      <c r="BX112" s="14">
        <v>22</v>
      </c>
      <c r="BY112" s="14">
        <v>81</v>
      </c>
      <c r="BZ112" s="14">
        <v>11</v>
      </c>
      <c r="CA112" s="19">
        <v>11</v>
      </c>
    </row>
    <row r="113" spans="1:79" ht="15.6" x14ac:dyDescent="0.3">
      <c r="A113" s="11">
        <v>10</v>
      </c>
      <c r="B113" s="11" t="s">
        <v>358</v>
      </c>
      <c r="C113" s="11" t="s">
        <v>27</v>
      </c>
      <c r="D113" s="11" t="s">
        <v>502</v>
      </c>
      <c r="E113" s="11" t="s">
        <v>403</v>
      </c>
      <c r="F113" s="11" t="s">
        <v>490</v>
      </c>
      <c r="G113" s="14">
        <v>16780479.539999999</v>
      </c>
      <c r="H113" s="14">
        <v>16783298.170000002</v>
      </c>
      <c r="I113" s="14">
        <v>16421872.1</v>
      </c>
      <c r="J113" s="14">
        <v>4714444.34</v>
      </c>
      <c r="K113" s="14">
        <v>634425.47</v>
      </c>
      <c r="L113" s="14">
        <v>4206477.12</v>
      </c>
      <c r="M113" s="14">
        <v>29776.51</v>
      </c>
      <c r="N113" s="14">
        <v>4889.68</v>
      </c>
      <c r="O113" s="14">
        <v>0</v>
      </c>
      <c r="P113" s="14">
        <v>334363.37</v>
      </c>
      <c r="Q113" s="14">
        <v>0</v>
      </c>
      <c r="R113" s="14">
        <v>0</v>
      </c>
      <c r="S113" s="14">
        <v>3477594.22</v>
      </c>
      <c r="T113" s="14">
        <v>1621666.11</v>
      </c>
      <c r="U113" s="14">
        <v>0</v>
      </c>
      <c r="V113" s="14">
        <v>0</v>
      </c>
      <c r="W113" s="14">
        <v>15890014.960000001</v>
      </c>
      <c r="X113" s="14">
        <v>37458.120000000003</v>
      </c>
      <c r="Y113" s="14">
        <v>15927473.08</v>
      </c>
      <c r="Z113" s="13">
        <v>8.3010159432888031E-2</v>
      </c>
      <c r="AA113" s="13">
        <v>4.9799999999999997E-2</v>
      </c>
      <c r="AB113" s="14">
        <v>791518.87</v>
      </c>
      <c r="AC113" s="14">
        <v>0</v>
      </c>
      <c r="AD113" s="14">
        <v>0</v>
      </c>
      <c r="AE113" s="14">
        <v>2791.93</v>
      </c>
      <c r="AF113" s="14">
        <v>467.67</v>
      </c>
      <c r="AG113" s="12">
        <f t="shared" si="3"/>
        <v>3259.6</v>
      </c>
      <c r="AH113" s="14">
        <v>271115.76</v>
      </c>
      <c r="AI113" s="14">
        <v>23416.5</v>
      </c>
      <c r="AJ113" s="14">
        <v>68705.429999999993</v>
      </c>
      <c r="AK113" s="14">
        <v>6437.25</v>
      </c>
      <c r="AL113" s="14">
        <v>33677.440000000002</v>
      </c>
      <c r="AM113" s="14">
        <v>12430.46</v>
      </c>
      <c r="AN113" s="14">
        <v>25788.5</v>
      </c>
      <c r="AO113" s="14">
        <v>11289</v>
      </c>
      <c r="AP113" s="14">
        <v>10413.75</v>
      </c>
      <c r="AQ113" s="14">
        <v>0</v>
      </c>
      <c r="AR113" s="14">
        <v>36806.9</v>
      </c>
      <c r="AS113" s="14">
        <v>6474.54</v>
      </c>
      <c r="AT113" s="14">
        <v>13345.5</v>
      </c>
      <c r="AU113" s="14">
        <v>18471.400000000001</v>
      </c>
      <c r="AV113" s="14">
        <v>13169.43</v>
      </c>
      <c r="AW113" s="14">
        <v>0</v>
      </c>
      <c r="AX113" s="14">
        <v>588857.85</v>
      </c>
      <c r="AY113" s="13">
        <f t="shared" si="4"/>
        <v>0</v>
      </c>
      <c r="AZ113" s="14">
        <v>0</v>
      </c>
      <c r="BA113" s="14">
        <v>193753</v>
      </c>
      <c r="BB113" s="14">
        <v>0</v>
      </c>
      <c r="BC113" s="14">
        <v>139212.44</v>
      </c>
      <c r="BD113" s="14">
        <v>0</v>
      </c>
      <c r="BE113" s="14">
        <v>0</v>
      </c>
      <c r="BF113" s="14">
        <v>0</v>
      </c>
      <c r="BG113" s="12">
        <f t="shared" si="5"/>
        <v>0</v>
      </c>
      <c r="BH113" s="14">
        <v>0</v>
      </c>
      <c r="BI113" s="14">
        <v>2079</v>
      </c>
      <c r="BJ113" s="14">
        <v>495</v>
      </c>
      <c r="BK113" s="14">
        <v>19</v>
      </c>
      <c r="BL113" s="14">
        <v>0</v>
      </c>
      <c r="BM113" s="14">
        <v>-2</v>
      </c>
      <c r="BN113" s="14">
        <v>-88</v>
      </c>
      <c r="BO113" s="14">
        <v>-4</v>
      </c>
      <c r="BP113" s="14">
        <v>-99</v>
      </c>
      <c r="BQ113" s="14">
        <v>7</v>
      </c>
      <c r="BR113" s="14">
        <v>17</v>
      </c>
      <c r="BS113" s="14">
        <v>-318</v>
      </c>
      <c r="BT113" s="14">
        <v>-17</v>
      </c>
      <c r="BU113" s="14">
        <v>2089</v>
      </c>
      <c r="BV113" s="14">
        <v>46</v>
      </c>
      <c r="BW113" s="14">
        <v>80</v>
      </c>
      <c r="BX113" s="14">
        <v>53</v>
      </c>
      <c r="BY113" s="14">
        <v>214</v>
      </c>
      <c r="BZ113" s="14">
        <v>72</v>
      </c>
      <c r="CA113" s="19">
        <v>90</v>
      </c>
    </row>
    <row r="114" spans="1:79" ht="15.6" x14ac:dyDescent="0.3">
      <c r="A114" s="11">
        <v>10</v>
      </c>
      <c r="B114" s="11" t="s">
        <v>201</v>
      </c>
      <c r="C114" s="11" t="s">
        <v>128</v>
      </c>
      <c r="D114" s="11" t="s">
        <v>450</v>
      </c>
      <c r="E114" s="11" t="s">
        <v>394</v>
      </c>
      <c r="F114" s="11" t="s">
        <v>490</v>
      </c>
      <c r="G114" s="12">
        <v>8101362.04</v>
      </c>
      <c r="H114" s="12">
        <v>8101362.04</v>
      </c>
      <c r="I114" s="12">
        <v>8019271.5600000005</v>
      </c>
      <c r="J114" s="12">
        <v>3425822.87</v>
      </c>
      <c r="K114" s="12">
        <v>363476.33</v>
      </c>
      <c r="L114" s="12">
        <v>1252500.1000000001</v>
      </c>
      <c r="M114" s="12">
        <v>0</v>
      </c>
      <c r="N114" s="12">
        <v>0</v>
      </c>
      <c r="O114" s="12">
        <v>13917.46</v>
      </c>
      <c r="P114" s="12">
        <v>158929.89000000001</v>
      </c>
      <c r="Q114" s="12">
        <v>0</v>
      </c>
      <c r="R114" s="12">
        <v>0</v>
      </c>
      <c r="S114" s="12">
        <v>1693426.6</v>
      </c>
      <c r="T114" s="12">
        <v>288754.28999999998</v>
      </c>
      <c r="U114" s="12">
        <v>0</v>
      </c>
      <c r="V114" s="12">
        <v>18942.5</v>
      </c>
      <c r="W114" s="12">
        <v>7545156.8799999999</v>
      </c>
      <c r="X114" s="12">
        <v>18942.5</v>
      </c>
      <c r="Y114" s="12">
        <v>7564099.3799999999</v>
      </c>
      <c r="Z114" s="13">
        <v>0.1657998114824295</v>
      </c>
      <c r="AA114" s="13">
        <v>4.5100000000000001E-2</v>
      </c>
      <c r="AB114" s="12">
        <v>340080.77</v>
      </c>
      <c r="AC114" s="12">
        <v>0</v>
      </c>
      <c r="AD114" s="12">
        <v>0</v>
      </c>
      <c r="AE114" s="12">
        <v>0</v>
      </c>
      <c r="AF114" s="12">
        <v>78.819999999999993</v>
      </c>
      <c r="AG114" s="12">
        <f t="shared" si="3"/>
        <v>78.819999999999993</v>
      </c>
      <c r="AH114" s="12">
        <v>54115.44</v>
      </c>
      <c r="AI114" s="12">
        <v>4576.49</v>
      </c>
      <c r="AJ114" s="12">
        <v>4743.6000000000004</v>
      </c>
      <c r="AK114" s="12">
        <v>450</v>
      </c>
      <c r="AL114" s="12">
        <v>7800</v>
      </c>
      <c r="AM114" s="12">
        <v>0</v>
      </c>
      <c r="AN114" s="12">
        <v>18564.7</v>
      </c>
      <c r="AO114" s="12">
        <v>10880</v>
      </c>
      <c r="AP114" s="12">
        <v>0</v>
      </c>
      <c r="AQ114" s="12">
        <v>3780</v>
      </c>
      <c r="AR114" s="12">
        <v>12780.19</v>
      </c>
      <c r="AS114" s="12">
        <v>4006.62</v>
      </c>
      <c r="AT114" s="12">
        <v>1150</v>
      </c>
      <c r="AU114" s="12">
        <v>2327.25</v>
      </c>
      <c r="AV114" s="12">
        <v>5986.65</v>
      </c>
      <c r="AW114" s="12">
        <v>0</v>
      </c>
      <c r="AX114" s="12">
        <v>155129.26999999999</v>
      </c>
      <c r="AY114" s="13">
        <f t="shared" si="4"/>
        <v>0</v>
      </c>
      <c r="AZ114" s="12">
        <v>0</v>
      </c>
      <c r="BA114" s="12">
        <v>193733</v>
      </c>
      <c r="BB114" s="12">
        <v>0</v>
      </c>
      <c r="BC114" s="12">
        <v>29701.19</v>
      </c>
      <c r="BD114" s="12">
        <v>0</v>
      </c>
      <c r="BE114" s="12">
        <v>0</v>
      </c>
      <c r="BF114" s="12">
        <v>0</v>
      </c>
      <c r="BG114" s="12">
        <f t="shared" si="5"/>
        <v>0</v>
      </c>
      <c r="BH114" s="12">
        <v>0</v>
      </c>
      <c r="BI114" s="14">
        <v>604</v>
      </c>
      <c r="BJ114" s="14">
        <v>182</v>
      </c>
      <c r="BK114" s="14">
        <v>1</v>
      </c>
      <c r="BL114" s="14">
        <v>0</v>
      </c>
      <c r="BM114" s="14">
        <v>-3</v>
      </c>
      <c r="BN114" s="14">
        <v>-22</v>
      </c>
      <c r="BO114" s="14">
        <v>-19</v>
      </c>
      <c r="BP114" s="14">
        <v>-60</v>
      </c>
      <c r="BQ114" s="14">
        <v>0</v>
      </c>
      <c r="BR114" s="14">
        <v>-1</v>
      </c>
      <c r="BS114" s="14">
        <v>-69</v>
      </c>
      <c r="BT114" s="14">
        <v>-2</v>
      </c>
      <c r="BU114" s="14">
        <v>611</v>
      </c>
      <c r="BV114" s="14">
        <v>4</v>
      </c>
      <c r="BW114" s="14">
        <v>30</v>
      </c>
      <c r="BX114" s="14">
        <v>7</v>
      </c>
      <c r="BY114" s="14">
        <v>29</v>
      </c>
      <c r="BZ114" s="14">
        <v>1</v>
      </c>
      <c r="CA114" s="19">
        <v>2</v>
      </c>
    </row>
    <row r="115" spans="1:79" ht="15.6" x14ac:dyDescent="0.3">
      <c r="A115" s="11">
        <v>10</v>
      </c>
      <c r="B115" s="11" t="s">
        <v>211</v>
      </c>
      <c r="C115" s="11" t="s">
        <v>29</v>
      </c>
      <c r="D115" s="11" t="s">
        <v>503</v>
      </c>
      <c r="E115" s="11" t="s">
        <v>403</v>
      </c>
      <c r="F115" s="11" t="s">
        <v>496</v>
      </c>
      <c r="G115" s="12">
        <v>38174351.409999996</v>
      </c>
      <c r="H115" s="12">
        <v>38174351.409999996</v>
      </c>
      <c r="I115" s="12">
        <v>36962019.890000001</v>
      </c>
      <c r="J115" s="12">
        <v>8021339.8600000003</v>
      </c>
      <c r="K115" s="12">
        <v>1725577.09</v>
      </c>
      <c r="L115" s="12">
        <v>11760527.689999999</v>
      </c>
      <c r="M115" s="12">
        <v>3096564.47</v>
      </c>
      <c r="N115" s="12">
        <v>0</v>
      </c>
      <c r="O115" s="12">
        <v>778.83</v>
      </c>
      <c r="P115" s="12">
        <v>694338.6</v>
      </c>
      <c r="Q115" s="12">
        <v>1491.9</v>
      </c>
      <c r="R115" s="12">
        <v>0</v>
      </c>
      <c r="S115" s="12">
        <v>5668312.9199999999</v>
      </c>
      <c r="T115" s="12">
        <v>4085842.95</v>
      </c>
      <c r="U115" s="12">
        <v>0</v>
      </c>
      <c r="V115" s="12">
        <v>0</v>
      </c>
      <c r="W115" s="12">
        <v>33726108.259999998</v>
      </c>
      <c r="X115" s="12">
        <v>3098056.37</v>
      </c>
      <c r="Y115" s="12">
        <v>36824164.630000003</v>
      </c>
      <c r="Z115" s="13">
        <v>5.3785417228937149E-2</v>
      </c>
      <c r="AA115" s="13">
        <v>4.9700000000000001E-2</v>
      </c>
      <c r="AB115" s="12">
        <v>1676053.09</v>
      </c>
      <c r="AC115" s="12">
        <v>0</v>
      </c>
      <c r="AD115" s="12">
        <v>0</v>
      </c>
      <c r="AE115" s="12">
        <v>0</v>
      </c>
      <c r="AF115" s="12">
        <v>0</v>
      </c>
      <c r="AG115" s="12">
        <f t="shared" si="3"/>
        <v>0</v>
      </c>
      <c r="AH115" s="12">
        <v>837041.18</v>
      </c>
      <c r="AI115" s="12">
        <v>74763.360000000001</v>
      </c>
      <c r="AJ115" s="12">
        <v>140620.39000000001</v>
      </c>
      <c r="AK115" s="12">
        <v>0</v>
      </c>
      <c r="AL115" s="12">
        <v>124480.65</v>
      </c>
      <c r="AM115" s="12">
        <v>31375</v>
      </c>
      <c r="AN115" s="12">
        <v>53915.33</v>
      </c>
      <c r="AO115" s="12">
        <v>8869</v>
      </c>
      <c r="AP115" s="12">
        <v>737.5</v>
      </c>
      <c r="AQ115" s="12">
        <v>18383.97</v>
      </c>
      <c r="AR115" s="12">
        <v>90355.63</v>
      </c>
      <c r="AS115" s="12">
        <v>27827.13</v>
      </c>
      <c r="AT115" s="12">
        <v>5352.18</v>
      </c>
      <c r="AU115" s="12">
        <v>749.45</v>
      </c>
      <c r="AV115" s="12">
        <v>61780.81</v>
      </c>
      <c r="AW115" s="12">
        <v>0</v>
      </c>
      <c r="AX115" s="12">
        <v>1596647.48</v>
      </c>
      <c r="AY115" s="13">
        <f t="shared" si="4"/>
        <v>0</v>
      </c>
      <c r="AZ115" s="12">
        <v>653.11</v>
      </c>
      <c r="BA115" s="12">
        <v>193753</v>
      </c>
      <c r="BB115" s="12">
        <v>0</v>
      </c>
      <c r="BC115" s="12">
        <v>306318.09999999998</v>
      </c>
      <c r="BD115" s="12">
        <v>0</v>
      </c>
      <c r="BE115" s="12">
        <v>0</v>
      </c>
      <c r="BF115" s="12">
        <v>0</v>
      </c>
      <c r="BG115" s="12">
        <f t="shared" si="5"/>
        <v>0</v>
      </c>
      <c r="BH115" s="12">
        <v>0</v>
      </c>
      <c r="BI115" s="14">
        <v>4260</v>
      </c>
      <c r="BJ115" s="14">
        <v>1345</v>
      </c>
      <c r="BK115" s="14">
        <v>1</v>
      </c>
      <c r="BL115" s="14">
        <v>0</v>
      </c>
      <c r="BM115" s="14">
        <v>-25</v>
      </c>
      <c r="BN115" s="14">
        <v>-134</v>
      </c>
      <c r="BO115" s="14">
        <v>-151</v>
      </c>
      <c r="BP115" s="14">
        <v>-462</v>
      </c>
      <c r="BQ115" s="14">
        <v>0</v>
      </c>
      <c r="BR115" s="14">
        <v>26</v>
      </c>
      <c r="BS115" s="14">
        <v>-810</v>
      </c>
      <c r="BT115" s="14">
        <v>-3</v>
      </c>
      <c r="BU115" s="14">
        <v>4047</v>
      </c>
      <c r="BV115" s="14">
        <v>4</v>
      </c>
      <c r="BW115" s="14">
        <v>117</v>
      </c>
      <c r="BX115" s="14">
        <v>74</v>
      </c>
      <c r="BY115" s="14">
        <v>610</v>
      </c>
      <c r="BZ115" s="14">
        <v>4</v>
      </c>
      <c r="CA115" s="19">
        <v>6</v>
      </c>
    </row>
    <row r="116" spans="1:79" ht="15.6" x14ac:dyDescent="0.3">
      <c r="A116" s="11">
        <v>11</v>
      </c>
      <c r="B116" s="11" t="s">
        <v>47</v>
      </c>
      <c r="C116" s="11" t="s">
        <v>48</v>
      </c>
      <c r="D116" s="11" t="s">
        <v>504</v>
      </c>
      <c r="E116" s="11" t="s">
        <v>400</v>
      </c>
      <c r="F116" s="11" t="s">
        <v>505</v>
      </c>
      <c r="G116" s="12">
        <v>16816135.280000001</v>
      </c>
      <c r="H116" s="12">
        <v>16822599.399999999</v>
      </c>
      <c r="I116" s="12">
        <v>16464374.570000002</v>
      </c>
      <c r="J116" s="12">
        <v>633663.93999999994</v>
      </c>
      <c r="K116" s="12">
        <v>1863773.1</v>
      </c>
      <c r="L116" s="12">
        <v>7249756.1699999999</v>
      </c>
      <c r="M116" s="12">
        <v>0</v>
      </c>
      <c r="N116" s="12">
        <v>0</v>
      </c>
      <c r="O116" s="12">
        <v>0</v>
      </c>
      <c r="P116" s="12">
        <v>1048860.57</v>
      </c>
      <c r="Q116" s="12">
        <v>0</v>
      </c>
      <c r="R116" s="12">
        <v>0</v>
      </c>
      <c r="S116" s="12">
        <v>3884603.39</v>
      </c>
      <c r="T116" s="12">
        <v>1883770.47</v>
      </c>
      <c r="U116" s="12">
        <v>0</v>
      </c>
      <c r="V116" s="12">
        <v>2692.48</v>
      </c>
      <c r="W116" s="12">
        <v>17721342.719999999</v>
      </c>
      <c r="X116" s="12">
        <v>9156.6</v>
      </c>
      <c r="Y116" s="12">
        <v>17730499.32</v>
      </c>
      <c r="Z116" s="13">
        <v>2.6506332680583E-2</v>
      </c>
      <c r="AA116" s="13">
        <v>6.08E-2</v>
      </c>
      <c r="AB116" s="12">
        <v>1077379.54</v>
      </c>
      <c r="AC116" s="12">
        <v>0</v>
      </c>
      <c r="AD116" s="12">
        <v>0</v>
      </c>
      <c r="AE116" s="12">
        <v>0</v>
      </c>
      <c r="AF116" s="12">
        <v>0</v>
      </c>
      <c r="AG116" s="12">
        <f t="shared" si="3"/>
        <v>0</v>
      </c>
      <c r="AH116" s="12">
        <v>414460.02</v>
      </c>
      <c r="AI116" s="12">
        <v>32405.95</v>
      </c>
      <c r="AJ116" s="12">
        <v>123117.13</v>
      </c>
      <c r="AK116" s="12">
        <v>0</v>
      </c>
      <c r="AL116" s="12">
        <v>83568.5</v>
      </c>
      <c r="AM116" s="12">
        <v>4539.2700000000004</v>
      </c>
      <c r="AN116" s="12">
        <v>7526.04</v>
      </c>
      <c r="AO116" s="12">
        <v>8500</v>
      </c>
      <c r="AP116" s="12">
        <v>7600</v>
      </c>
      <c r="AQ116" s="12">
        <v>0</v>
      </c>
      <c r="AR116" s="12">
        <v>33356.57</v>
      </c>
      <c r="AS116" s="12">
        <v>3913.96</v>
      </c>
      <c r="AT116" s="12">
        <v>0</v>
      </c>
      <c r="AU116" s="12">
        <v>2843.16</v>
      </c>
      <c r="AV116" s="12">
        <v>16948.599999999999</v>
      </c>
      <c r="AW116" s="12">
        <v>0</v>
      </c>
      <c r="AX116" s="12">
        <v>839580.87</v>
      </c>
      <c r="AY116" s="13">
        <f t="shared" si="4"/>
        <v>0</v>
      </c>
      <c r="AZ116" s="12">
        <v>0</v>
      </c>
      <c r="BA116" s="12">
        <v>193752.99</v>
      </c>
      <c r="BB116" s="12">
        <v>0</v>
      </c>
      <c r="BC116" s="12">
        <v>141782.62</v>
      </c>
      <c r="BD116" s="12">
        <v>0</v>
      </c>
      <c r="BE116" s="12">
        <v>0</v>
      </c>
      <c r="BF116" s="12">
        <v>0</v>
      </c>
      <c r="BG116" s="12">
        <f t="shared" si="5"/>
        <v>0</v>
      </c>
      <c r="BH116" s="12">
        <v>0</v>
      </c>
      <c r="BI116" s="14">
        <v>2261</v>
      </c>
      <c r="BJ116" s="14">
        <v>1072</v>
      </c>
      <c r="BK116" s="14">
        <v>17</v>
      </c>
      <c r="BL116" s="14">
        <v>0</v>
      </c>
      <c r="BM116" s="14">
        <v>-43</v>
      </c>
      <c r="BN116" s="14">
        <v>-107</v>
      </c>
      <c r="BO116" s="14">
        <v>-81</v>
      </c>
      <c r="BP116" s="14">
        <v>-197</v>
      </c>
      <c r="BQ116" s="14">
        <v>0</v>
      </c>
      <c r="BR116" s="14">
        <v>1</v>
      </c>
      <c r="BS116" s="14">
        <v>-279</v>
      </c>
      <c r="BT116" s="14">
        <v>-5</v>
      </c>
      <c r="BU116" s="14">
        <v>2639</v>
      </c>
      <c r="BV116" s="14">
        <v>0</v>
      </c>
      <c r="BW116" s="14">
        <v>86</v>
      </c>
      <c r="BX116" s="14">
        <v>72</v>
      </c>
      <c r="BY116" s="14">
        <v>126</v>
      </c>
      <c r="BZ116" s="14">
        <v>0</v>
      </c>
      <c r="CA116" s="19">
        <v>0</v>
      </c>
    </row>
    <row r="117" spans="1:79" ht="15.6" x14ac:dyDescent="0.3">
      <c r="A117" s="11">
        <v>11</v>
      </c>
      <c r="B117" s="11" t="s">
        <v>107</v>
      </c>
      <c r="C117" s="11" t="s">
        <v>108</v>
      </c>
      <c r="D117" s="11" t="s">
        <v>506</v>
      </c>
      <c r="E117" s="11" t="s">
        <v>397</v>
      </c>
      <c r="F117" s="11" t="s">
        <v>505</v>
      </c>
      <c r="G117" s="12">
        <v>38612099.549999997</v>
      </c>
      <c r="H117" s="12">
        <v>38612099.549999997</v>
      </c>
      <c r="I117" s="12">
        <v>37582174.890000001</v>
      </c>
      <c r="J117" s="12">
        <v>2000</v>
      </c>
      <c r="K117" s="12">
        <v>5056504.0999999996</v>
      </c>
      <c r="L117" s="12">
        <v>13812682.18</v>
      </c>
      <c r="M117" s="12">
        <v>0</v>
      </c>
      <c r="N117" s="12">
        <v>0</v>
      </c>
      <c r="O117" s="12">
        <v>0</v>
      </c>
      <c r="P117" s="12">
        <v>2125605.4</v>
      </c>
      <c r="Q117" s="12">
        <v>0</v>
      </c>
      <c r="R117" s="12">
        <v>0</v>
      </c>
      <c r="S117" s="12">
        <v>8556561.7200000007</v>
      </c>
      <c r="T117" s="12">
        <v>4817545.3600000003</v>
      </c>
      <c r="U117" s="12">
        <v>0</v>
      </c>
      <c r="V117" s="12">
        <v>0</v>
      </c>
      <c r="W117" s="12">
        <v>36181927.439999998</v>
      </c>
      <c r="X117" s="12">
        <v>0</v>
      </c>
      <c r="Y117" s="12">
        <v>36181927.439999998</v>
      </c>
      <c r="Z117" s="13">
        <v>8.1044599413871765E-2</v>
      </c>
      <c r="AA117" s="13">
        <v>0.05</v>
      </c>
      <c r="AB117" s="12">
        <v>1808873.19</v>
      </c>
      <c r="AC117" s="12">
        <v>0</v>
      </c>
      <c r="AD117" s="12">
        <v>0</v>
      </c>
      <c r="AE117" s="12">
        <v>0</v>
      </c>
      <c r="AF117" s="12">
        <v>474.94</v>
      </c>
      <c r="AG117" s="12">
        <f t="shared" si="3"/>
        <v>474.94</v>
      </c>
      <c r="AH117" s="12">
        <v>808027.21</v>
      </c>
      <c r="AI117" s="12">
        <v>66133.42</v>
      </c>
      <c r="AJ117" s="12">
        <v>188737.12</v>
      </c>
      <c r="AK117" s="12">
        <v>0</v>
      </c>
      <c r="AL117" s="12">
        <v>91525.17</v>
      </c>
      <c r="AM117" s="12">
        <v>0</v>
      </c>
      <c r="AN117" s="12">
        <v>66993.41</v>
      </c>
      <c r="AO117" s="12">
        <v>9700</v>
      </c>
      <c r="AP117" s="12">
        <v>2097.4</v>
      </c>
      <c r="AQ117" s="12">
        <v>69.349999999999994</v>
      </c>
      <c r="AR117" s="12">
        <v>83372.679999999993</v>
      </c>
      <c r="AS117" s="12">
        <v>13381.96</v>
      </c>
      <c r="AT117" s="12">
        <v>0</v>
      </c>
      <c r="AU117" s="12">
        <v>1329.43</v>
      </c>
      <c r="AV117" s="12">
        <v>42508.29</v>
      </c>
      <c r="AW117" s="12">
        <v>0</v>
      </c>
      <c r="AX117" s="12">
        <v>1541438.89</v>
      </c>
      <c r="AY117" s="13">
        <f t="shared" si="4"/>
        <v>0</v>
      </c>
      <c r="AZ117" s="12">
        <v>29</v>
      </c>
      <c r="BA117" s="12">
        <v>193753</v>
      </c>
      <c r="BB117" s="12">
        <v>0</v>
      </c>
      <c r="BC117" s="12">
        <v>368401.71</v>
      </c>
      <c r="BD117" s="12">
        <v>0</v>
      </c>
      <c r="BE117" s="12">
        <v>0</v>
      </c>
      <c r="BF117" s="12">
        <v>0</v>
      </c>
      <c r="BG117" s="12">
        <f t="shared" si="5"/>
        <v>0</v>
      </c>
      <c r="BH117" s="12">
        <v>0</v>
      </c>
      <c r="BI117" s="14">
        <v>5914</v>
      </c>
      <c r="BJ117" s="14">
        <v>2821</v>
      </c>
      <c r="BK117" s="14">
        <v>44</v>
      </c>
      <c r="BL117" s="14">
        <v>-10</v>
      </c>
      <c r="BM117" s="14">
        <v>-99</v>
      </c>
      <c r="BN117" s="14">
        <v>-328</v>
      </c>
      <c r="BO117" s="14">
        <v>-375</v>
      </c>
      <c r="BP117" s="14">
        <v>-842</v>
      </c>
      <c r="BQ117" s="14">
        <v>43</v>
      </c>
      <c r="BR117" s="14">
        <v>0</v>
      </c>
      <c r="BS117" s="14">
        <v>-565</v>
      </c>
      <c r="BT117" s="14">
        <v>0</v>
      </c>
      <c r="BU117" s="14">
        <v>6603</v>
      </c>
      <c r="BV117" s="14">
        <v>1</v>
      </c>
      <c r="BW117" s="14">
        <v>179</v>
      </c>
      <c r="BX117" s="14">
        <v>61</v>
      </c>
      <c r="BY117" s="14">
        <v>297</v>
      </c>
      <c r="BZ117" s="14">
        <v>20</v>
      </c>
      <c r="CA117" s="19">
        <v>7</v>
      </c>
    </row>
    <row r="118" spans="1:79" ht="15.6" x14ac:dyDescent="0.3">
      <c r="A118" s="11">
        <v>11</v>
      </c>
      <c r="B118" s="11" t="s">
        <v>143</v>
      </c>
      <c r="C118" s="11" t="s">
        <v>17</v>
      </c>
      <c r="D118" s="11" t="s">
        <v>507</v>
      </c>
      <c r="E118" s="11" t="s">
        <v>397</v>
      </c>
      <c r="F118" s="11" t="s">
        <v>505</v>
      </c>
      <c r="G118" s="12">
        <v>23187809.460000001</v>
      </c>
      <c r="H118" s="12">
        <v>23187861.399999999</v>
      </c>
      <c r="I118" s="12">
        <v>22759986.890000001</v>
      </c>
      <c r="J118" s="12">
        <v>56413.01</v>
      </c>
      <c r="K118" s="12">
        <v>2145371.4900000002</v>
      </c>
      <c r="L118" s="12">
        <v>9228876.1400000006</v>
      </c>
      <c r="M118" s="12">
        <v>0</v>
      </c>
      <c r="N118" s="12">
        <v>0</v>
      </c>
      <c r="O118" s="12">
        <v>4079.57</v>
      </c>
      <c r="P118" s="12">
        <v>1111307.43</v>
      </c>
      <c r="Q118" s="12">
        <v>0</v>
      </c>
      <c r="R118" s="12">
        <v>0</v>
      </c>
      <c r="S118" s="12">
        <v>5582746.6200000001</v>
      </c>
      <c r="T118" s="12">
        <v>2579684.6800000002</v>
      </c>
      <c r="U118" s="12">
        <v>0</v>
      </c>
      <c r="V118" s="12">
        <v>0</v>
      </c>
      <c r="W118" s="12">
        <v>21930098.359999999</v>
      </c>
      <c r="X118" s="12">
        <v>0</v>
      </c>
      <c r="Y118" s="12">
        <v>21930098.359999999</v>
      </c>
      <c r="Z118" s="13">
        <f>+ 2552361.49/23187809.46</f>
        <v>0.11007342001852037</v>
      </c>
      <c r="AA118" s="13">
        <v>5.57E-2</v>
      </c>
      <c r="AB118" s="12">
        <v>1221015.42</v>
      </c>
      <c r="AC118" s="12">
        <v>0</v>
      </c>
      <c r="AD118" s="12">
        <v>0</v>
      </c>
      <c r="AE118" s="12">
        <v>0</v>
      </c>
      <c r="AF118" s="12">
        <v>558.03</v>
      </c>
      <c r="AG118" s="12">
        <f t="shared" si="3"/>
        <v>558.03</v>
      </c>
      <c r="AH118" s="12">
        <v>536301.87</v>
      </c>
      <c r="AI118" s="12">
        <v>47135.01</v>
      </c>
      <c r="AJ118" s="12">
        <v>73741.759999999995</v>
      </c>
      <c r="AK118" s="12">
        <v>0</v>
      </c>
      <c r="AL118" s="12">
        <v>64477.62</v>
      </c>
      <c r="AM118" s="12">
        <v>75</v>
      </c>
      <c r="AN118" s="12">
        <v>65571.23</v>
      </c>
      <c r="AO118" s="12">
        <v>9700</v>
      </c>
      <c r="AP118" s="12">
        <v>1028.3800000000001</v>
      </c>
      <c r="AQ118" s="12">
        <v>8593.7000000000007</v>
      </c>
      <c r="AR118" s="12">
        <v>30338.880000000001</v>
      </c>
      <c r="AS118" s="12">
        <v>20089.349999999999</v>
      </c>
      <c r="AT118" s="12">
        <v>705</v>
      </c>
      <c r="AU118" s="12">
        <v>2364.1</v>
      </c>
      <c r="AV118" s="12">
        <v>60228.35</v>
      </c>
      <c r="AW118" s="12">
        <v>0</v>
      </c>
      <c r="AX118" s="12">
        <v>1007700.62</v>
      </c>
      <c r="AY118" s="13">
        <f t="shared" si="4"/>
        <v>0</v>
      </c>
      <c r="AZ118" s="12">
        <v>0</v>
      </c>
      <c r="BA118" s="12">
        <v>193753</v>
      </c>
      <c r="BB118" s="12">
        <v>0</v>
      </c>
      <c r="BC118" s="12">
        <v>240407.01</v>
      </c>
      <c r="BD118" s="12">
        <v>0</v>
      </c>
      <c r="BE118" s="12">
        <v>0</v>
      </c>
      <c r="BF118" s="12">
        <v>0</v>
      </c>
      <c r="BG118" s="12">
        <f t="shared" si="5"/>
        <v>0</v>
      </c>
      <c r="BH118" s="12">
        <v>0</v>
      </c>
      <c r="BI118" s="14">
        <v>3309</v>
      </c>
      <c r="BJ118" s="14">
        <v>1643</v>
      </c>
      <c r="BK118" s="14">
        <v>6</v>
      </c>
      <c r="BL118" s="14">
        <v>0</v>
      </c>
      <c r="BM118" s="14">
        <v>-50</v>
      </c>
      <c r="BN118" s="14">
        <v>-152</v>
      </c>
      <c r="BO118" s="14">
        <v>-121</v>
      </c>
      <c r="BP118" s="14">
        <v>-448</v>
      </c>
      <c r="BQ118" s="14">
        <v>-1</v>
      </c>
      <c r="BR118" s="14">
        <v>1</v>
      </c>
      <c r="BS118" s="14">
        <v>-220</v>
      </c>
      <c r="BT118" s="14">
        <v>-3</v>
      </c>
      <c r="BU118" s="14">
        <v>3964</v>
      </c>
      <c r="BV118" s="14">
        <v>24</v>
      </c>
      <c r="BW118" s="14">
        <v>91</v>
      </c>
      <c r="BX118" s="14">
        <v>33</v>
      </c>
      <c r="BY118" s="14">
        <v>96</v>
      </c>
      <c r="BZ118" s="14">
        <v>3</v>
      </c>
      <c r="CA118" s="19">
        <v>2</v>
      </c>
    </row>
    <row r="119" spans="1:79" ht="15.6" x14ac:dyDescent="0.3">
      <c r="A119" s="11">
        <v>11</v>
      </c>
      <c r="B119" s="11" t="s">
        <v>156</v>
      </c>
      <c r="C119" s="11" t="s">
        <v>157</v>
      </c>
      <c r="D119" s="11" t="s">
        <v>508</v>
      </c>
      <c r="E119" s="11" t="s">
        <v>394</v>
      </c>
      <c r="F119" s="11" t="s">
        <v>496</v>
      </c>
      <c r="G119" s="12">
        <v>60468806.159999996</v>
      </c>
      <c r="H119" s="12">
        <v>60482769.990000002</v>
      </c>
      <c r="I119" s="12">
        <v>59327843.399999991</v>
      </c>
      <c r="J119" s="12">
        <v>4832626.01</v>
      </c>
      <c r="K119" s="12">
        <v>5454720.1500000004</v>
      </c>
      <c r="L119" s="12">
        <v>17613735.170000002</v>
      </c>
      <c r="M119" s="12">
        <v>0</v>
      </c>
      <c r="N119" s="12">
        <v>0</v>
      </c>
      <c r="O119" s="12">
        <v>0</v>
      </c>
      <c r="P119" s="12">
        <v>2693081.51</v>
      </c>
      <c r="Q119" s="12">
        <v>0</v>
      </c>
      <c r="R119" s="12">
        <v>0</v>
      </c>
      <c r="S119" s="12">
        <v>14801214.35</v>
      </c>
      <c r="T119" s="12">
        <v>10422800.810000001</v>
      </c>
      <c r="U119" s="12">
        <v>0</v>
      </c>
      <c r="V119" s="12">
        <v>0</v>
      </c>
      <c r="W119" s="12">
        <v>59194831.32</v>
      </c>
      <c r="X119" s="12">
        <v>13080.24</v>
      </c>
      <c r="Y119" s="12">
        <v>59207911.560000002</v>
      </c>
      <c r="Z119" s="13">
        <v>6.8009018898010254E-2</v>
      </c>
      <c r="AA119" s="13">
        <v>5.6599999999999998E-2</v>
      </c>
      <c r="AB119" s="12">
        <v>3350761.92</v>
      </c>
      <c r="AC119" s="12">
        <v>0</v>
      </c>
      <c r="AD119" s="12">
        <v>0</v>
      </c>
      <c r="AE119" s="12">
        <v>13080.24</v>
      </c>
      <c r="AF119" s="12">
        <v>0</v>
      </c>
      <c r="AG119" s="12">
        <f t="shared" si="3"/>
        <v>13080.24</v>
      </c>
      <c r="AH119" s="12">
        <v>1520510.62</v>
      </c>
      <c r="AI119" s="12">
        <v>136691.24</v>
      </c>
      <c r="AJ119" s="12">
        <v>391306.7</v>
      </c>
      <c r="AK119" s="12">
        <v>35411</v>
      </c>
      <c r="AL119" s="12">
        <v>507583.17</v>
      </c>
      <c r="AM119" s="12">
        <v>6742.92</v>
      </c>
      <c r="AN119" s="12">
        <v>86994.42</v>
      </c>
      <c r="AO119" s="12">
        <v>11200</v>
      </c>
      <c r="AP119" s="12">
        <v>3369</v>
      </c>
      <c r="AQ119" s="12">
        <v>0</v>
      </c>
      <c r="AR119" s="12">
        <v>69885.09</v>
      </c>
      <c r="AS119" s="12">
        <v>28019.91</v>
      </c>
      <c r="AT119" s="12">
        <v>40829.47</v>
      </c>
      <c r="AU119" s="12">
        <v>0</v>
      </c>
      <c r="AV119" s="12">
        <v>50306.12</v>
      </c>
      <c r="AW119" s="12">
        <v>0</v>
      </c>
      <c r="AX119" s="12">
        <v>3118377.17</v>
      </c>
      <c r="AY119" s="13">
        <f t="shared" si="4"/>
        <v>0</v>
      </c>
      <c r="AZ119" s="12">
        <v>0</v>
      </c>
      <c r="BA119" s="12">
        <v>193753</v>
      </c>
      <c r="BB119" s="12">
        <v>0</v>
      </c>
      <c r="BC119" s="12">
        <v>651004.42000000004</v>
      </c>
      <c r="BD119" s="12">
        <v>0</v>
      </c>
      <c r="BE119" s="12">
        <v>0</v>
      </c>
      <c r="BF119" s="12">
        <v>0</v>
      </c>
      <c r="BG119" s="12">
        <f t="shared" si="5"/>
        <v>0</v>
      </c>
      <c r="BH119" s="12">
        <v>0</v>
      </c>
      <c r="BI119" s="14">
        <v>8349</v>
      </c>
      <c r="BJ119" s="14">
        <v>5128</v>
      </c>
      <c r="BK119" s="14">
        <v>152</v>
      </c>
      <c r="BL119" s="14">
        <v>-48</v>
      </c>
      <c r="BM119" s="14">
        <v>-135</v>
      </c>
      <c r="BN119" s="14">
        <v>-409</v>
      </c>
      <c r="BO119" s="14">
        <v>-742</v>
      </c>
      <c r="BP119" s="14">
        <v>-1894</v>
      </c>
      <c r="BQ119" s="14">
        <v>7</v>
      </c>
      <c r="BR119" s="14">
        <v>19</v>
      </c>
      <c r="BS119" s="14">
        <v>-756</v>
      </c>
      <c r="BT119" s="14">
        <v>-3</v>
      </c>
      <c r="BU119" s="14">
        <v>9668</v>
      </c>
      <c r="BV119" s="14">
        <v>5</v>
      </c>
      <c r="BW119" s="14">
        <v>329</v>
      </c>
      <c r="BX119" s="14">
        <v>108</v>
      </c>
      <c r="BY119" s="14">
        <v>321</v>
      </c>
      <c r="BZ119" s="14">
        <v>5</v>
      </c>
      <c r="CA119" s="19">
        <v>12</v>
      </c>
    </row>
    <row r="120" spans="1:79" ht="15.6" x14ac:dyDescent="0.3">
      <c r="A120" s="11">
        <v>11</v>
      </c>
      <c r="B120" s="11" t="s">
        <v>165</v>
      </c>
      <c r="C120" s="11" t="s">
        <v>166</v>
      </c>
      <c r="D120" s="11" t="s">
        <v>509</v>
      </c>
      <c r="E120" s="11" t="s">
        <v>394</v>
      </c>
      <c r="F120" s="11" t="s">
        <v>496</v>
      </c>
      <c r="G120" s="12">
        <v>12981090.34</v>
      </c>
      <c r="H120" s="12">
        <v>12981090.34</v>
      </c>
      <c r="I120" s="12">
        <v>12710042.4</v>
      </c>
      <c r="J120" s="12">
        <v>768293.56</v>
      </c>
      <c r="K120" s="12">
        <v>835042.45</v>
      </c>
      <c r="L120" s="12">
        <v>3491054.44</v>
      </c>
      <c r="M120" s="12">
        <v>15155.19</v>
      </c>
      <c r="N120" s="12">
        <v>994.37</v>
      </c>
      <c r="O120" s="12">
        <v>0</v>
      </c>
      <c r="P120" s="12">
        <v>323163.53999999998</v>
      </c>
      <c r="Q120" s="12">
        <v>0</v>
      </c>
      <c r="R120" s="12">
        <v>0</v>
      </c>
      <c r="S120" s="12">
        <v>4496145</v>
      </c>
      <c r="T120" s="12">
        <v>1603309.99</v>
      </c>
      <c r="U120" s="12">
        <v>0</v>
      </c>
      <c r="V120" s="12">
        <v>0</v>
      </c>
      <c r="W120" s="12">
        <v>12307551.800000001</v>
      </c>
      <c r="X120" s="12">
        <v>16149.56</v>
      </c>
      <c r="Y120" s="12">
        <v>12323701.359999999</v>
      </c>
      <c r="Z120" s="13">
        <v>0.11232000589370728</v>
      </c>
      <c r="AA120" s="13">
        <v>6.4000000000000001E-2</v>
      </c>
      <c r="AB120" s="12">
        <v>787392.82</v>
      </c>
      <c r="AC120" s="12">
        <v>0</v>
      </c>
      <c r="AD120" s="12">
        <v>0</v>
      </c>
      <c r="AE120" s="12">
        <v>0</v>
      </c>
      <c r="AF120" s="12">
        <v>276.2</v>
      </c>
      <c r="AG120" s="12">
        <f t="shared" si="3"/>
        <v>276.2</v>
      </c>
      <c r="AH120" s="12">
        <v>324735</v>
      </c>
      <c r="AI120" s="12">
        <v>32498.2</v>
      </c>
      <c r="AJ120" s="12">
        <v>71978.47</v>
      </c>
      <c r="AK120" s="12">
        <v>0</v>
      </c>
      <c r="AL120" s="12">
        <v>39204</v>
      </c>
      <c r="AM120" s="12">
        <v>11030.25</v>
      </c>
      <c r="AN120" s="12">
        <v>34274.83</v>
      </c>
      <c r="AO120" s="12">
        <v>9700</v>
      </c>
      <c r="AP120" s="12">
        <v>0</v>
      </c>
      <c r="AQ120" s="12">
        <v>3150</v>
      </c>
      <c r="AR120" s="12">
        <v>30766.35</v>
      </c>
      <c r="AS120" s="12">
        <v>11265.71</v>
      </c>
      <c r="AT120" s="12">
        <v>4772.5</v>
      </c>
      <c r="AU120" s="12">
        <v>0</v>
      </c>
      <c r="AV120" s="12">
        <v>2194.75</v>
      </c>
      <c r="AW120" s="12">
        <v>0</v>
      </c>
      <c r="AX120" s="12">
        <v>626493.14</v>
      </c>
      <c r="AY120" s="13">
        <f t="shared" si="4"/>
        <v>0</v>
      </c>
      <c r="AZ120" s="12">
        <v>0</v>
      </c>
      <c r="BA120" s="12">
        <v>193752.95999999999</v>
      </c>
      <c r="BB120" s="12">
        <v>0</v>
      </c>
      <c r="BC120" s="12">
        <v>127011.4</v>
      </c>
      <c r="BD120" s="12">
        <v>0</v>
      </c>
      <c r="BE120" s="12">
        <v>0</v>
      </c>
      <c r="BF120" s="12">
        <v>0</v>
      </c>
      <c r="BG120" s="12">
        <f t="shared" si="5"/>
        <v>0</v>
      </c>
      <c r="BH120" s="12">
        <v>0</v>
      </c>
      <c r="BI120" s="14">
        <v>1709</v>
      </c>
      <c r="BJ120" s="14">
        <v>914</v>
      </c>
      <c r="BK120" s="14">
        <v>0</v>
      </c>
      <c r="BL120" s="14">
        <v>0</v>
      </c>
      <c r="BM120" s="14">
        <v>-25</v>
      </c>
      <c r="BN120" s="14">
        <v>-107</v>
      </c>
      <c r="BO120" s="14">
        <v>-119</v>
      </c>
      <c r="BP120" s="14">
        <v>-233</v>
      </c>
      <c r="BQ120" s="14">
        <v>14</v>
      </c>
      <c r="BR120" s="14">
        <v>0</v>
      </c>
      <c r="BS120" s="14">
        <v>-268</v>
      </c>
      <c r="BT120" s="14">
        <v>-2</v>
      </c>
      <c r="BU120" s="14">
        <v>1883</v>
      </c>
      <c r="BV120" s="14">
        <v>0</v>
      </c>
      <c r="BW120" s="14">
        <v>106</v>
      </c>
      <c r="BX120" s="14">
        <v>25</v>
      </c>
      <c r="BY120" s="14">
        <v>93</v>
      </c>
      <c r="BZ120" s="14">
        <v>47</v>
      </c>
      <c r="CA120" s="19">
        <v>2</v>
      </c>
    </row>
    <row r="121" spans="1:79" ht="15.6" x14ac:dyDescent="0.3">
      <c r="A121" s="11">
        <v>11</v>
      </c>
      <c r="B121" s="11" t="s">
        <v>359</v>
      </c>
      <c r="C121" s="11" t="s">
        <v>360</v>
      </c>
      <c r="D121" s="11" t="s">
        <v>510</v>
      </c>
      <c r="E121" s="11" t="s">
        <v>394</v>
      </c>
      <c r="F121" s="11" t="s">
        <v>496</v>
      </c>
      <c r="G121" s="14">
        <v>51799450.479999997</v>
      </c>
      <c r="H121" s="14">
        <v>51799450.479999997</v>
      </c>
      <c r="I121" s="14">
        <v>51143710.969999999</v>
      </c>
      <c r="J121" s="14">
        <v>4213538.83</v>
      </c>
      <c r="K121" s="14">
        <v>4551085.16</v>
      </c>
      <c r="L121" s="14">
        <v>13135516.27</v>
      </c>
      <c r="M121" s="14">
        <v>0</v>
      </c>
      <c r="N121" s="14">
        <v>0</v>
      </c>
      <c r="O121" s="14">
        <v>0</v>
      </c>
      <c r="P121" s="14">
        <v>2023875.32</v>
      </c>
      <c r="Q121" s="14">
        <v>0</v>
      </c>
      <c r="R121" s="14">
        <v>0</v>
      </c>
      <c r="S121" s="14">
        <v>17360447.539999999</v>
      </c>
      <c r="T121" s="14">
        <v>5849877.6299999999</v>
      </c>
      <c r="U121" s="14">
        <v>0</v>
      </c>
      <c r="V121" s="14">
        <v>0</v>
      </c>
      <c r="W121" s="14">
        <v>49772674.920000002</v>
      </c>
      <c r="X121" s="14">
        <v>13447.24</v>
      </c>
      <c r="Y121" s="14">
        <v>49786122.159999996</v>
      </c>
      <c r="Z121" s="13">
        <v>9.5801271498203278E-2</v>
      </c>
      <c r="AA121" s="13">
        <v>5.2999999999999999E-2</v>
      </c>
      <c r="AB121" s="14">
        <v>2638334.17</v>
      </c>
      <c r="AC121" s="14">
        <v>0</v>
      </c>
      <c r="AD121" s="14">
        <v>0</v>
      </c>
      <c r="AE121" s="14">
        <v>0</v>
      </c>
      <c r="AF121" s="14">
        <v>733.68</v>
      </c>
      <c r="AG121" s="12">
        <f t="shared" si="3"/>
        <v>733.68</v>
      </c>
      <c r="AH121" s="14">
        <v>1387114.17</v>
      </c>
      <c r="AI121" s="14">
        <v>112188.69</v>
      </c>
      <c r="AJ121" s="14">
        <v>341780.19</v>
      </c>
      <c r="AK121" s="14">
        <v>0</v>
      </c>
      <c r="AL121" s="14">
        <v>161500.81</v>
      </c>
      <c r="AM121" s="14">
        <v>3206.77</v>
      </c>
      <c r="AN121" s="14">
        <v>51989.91</v>
      </c>
      <c r="AO121" s="14">
        <v>10200</v>
      </c>
      <c r="AP121" s="14">
        <v>2349</v>
      </c>
      <c r="AQ121" s="14">
        <v>3220.37</v>
      </c>
      <c r="AR121" s="14">
        <v>77782.509999999995</v>
      </c>
      <c r="AS121" s="14">
        <v>30115.439999999999</v>
      </c>
      <c r="AT121" s="14">
        <v>23673.91</v>
      </c>
      <c r="AU121" s="14">
        <v>0</v>
      </c>
      <c r="AV121" s="14">
        <v>26351.17</v>
      </c>
      <c r="AW121" s="14">
        <v>0</v>
      </c>
      <c r="AX121" s="14">
        <v>2372941.5</v>
      </c>
      <c r="AY121" s="13">
        <f t="shared" si="4"/>
        <v>0</v>
      </c>
      <c r="AZ121" s="14">
        <v>1008.07</v>
      </c>
      <c r="BA121" s="14">
        <v>193752.8</v>
      </c>
      <c r="BB121" s="14">
        <v>0</v>
      </c>
      <c r="BC121" s="14">
        <v>521998.44</v>
      </c>
      <c r="BD121" s="14">
        <v>0</v>
      </c>
      <c r="BE121" s="14">
        <v>0</v>
      </c>
      <c r="BF121" s="14">
        <v>0</v>
      </c>
      <c r="BG121" s="12">
        <f t="shared" si="5"/>
        <v>0</v>
      </c>
      <c r="BH121" s="14">
        <v>0</v>
      </c>
      <c r="BI121" s="14">
        <v>5882</v>
      </c>
      <c r="BJ121" s="14">
        <v>3589</v>
      </c>
      <c r="BK121" s="14">
        <v>0</v>
      </c>
      <c r="BL121" s="14">
        <v>0</v>
      </c>
      <c r="BM121" s="14">
        <v>-129</v>
      </c>
      <c r="BN121" s="14">
        <v>-415</v>
      </c>
      <c r="BO121" s="14">
        <v>-419</v>
      </c>
      <c r="BP121" s="14">
        <v>-800</v>
      </c>
      <c r="BQ121" s="14">
        <v>62</v>
      </c>
      <c r="BR121" s="14">
        <v>-7</v>
      </c>
      <c r="BS121" s="14">
        <v>-580</v>
      </c>
      <c r="BT121" s="14">
        <v>-6</v>
      </c>
      <c r="BU121" s="14">
        <v>7177</v>
      </c>
      <c r="BV121" s="14">
        <v>7</v>
      </c>
      <c r="BW121" s="14">
        <v>231</v>
      </c>
      <c r="BX121" s="14">
        <v>69</v>
      </c>
      <c r="BY121" s="14">
        <v>270</v>
      </c>
      <c r="BZ121" s="14">
        <v>4</v>
      </c>
      <c r="CA121" s="19">
        <v>9</v>
      </c>
    </row>
    <row r="122" spans="1:79" ht="15.6" x14ac:dyDescent="0.3">
      <c r="A122" s="11">
        <v>11</v>
      </c>
      <c r="B122" s="11" t="s">
        <v>226</v>
      </c>
      <c r="C122" s="11" t="s">
        <v>17</v>
      </c>
      <c r="D122" s="11" t="s">
        <v>508</v>
      </c>
      <c r="E122" s="11" t="s">
        <v>394</v>
      </c>
      <c r="F122" s="11" t="s">
        <v>496</v>
      </c>
      <c r="G122" s="12">
        <v>59854062.939999998</v>
      </c>
      <c r="H122" s="12">
        <v>59854062.939999998</v>
      </c>
      <c r="I122" s="12">
        <v>58720538.699999996</v>
      </c>
      <c r="J122" s="12">
        <v>5788738</v>
      </c>
      <c r="K122" s="12">
        <v>4981231.76</v>
      </c>
      <c r="L122" s="12">
        <v>16093049.189999999</v>
      </c>
      <c r="M122" s="12">
        <v>0</v>
      </c>
      <c r="N122" s="12">
        <v>0</v>
      </c>
      <c r="O122" s="12">
        <v>0</v>
      </c>
      <c r="P122" s="12">
        <v>2475425.7999999998</v>
      </c>
      <c r="Q122" s="12">
        <v>0</v>
      </c>
      <c r="R122" s="12">
        <v>0</v>
      </c>
      <c r="S122" s="12">
        <v>15212538.470000001</v>
      </c>
      <c r="T122" s="12">
        <v>9848528.1199999992</v>
      </c>
      <c r="U122" s="12">
        <v>0</v>
      </c>
      <c r="V122" s="12">
        <v>0</v>
      </c>
      <c r="W122" s="12">
        <v>57959677.439999998</v>
      </c>
      <c r="X122" s="12">
        <v>0</v>
      </c>
      <c r="Y122" s="12">
        <v>57959677.439999998</v>
      </c>
      <c r="Z122" s="13">
        <v>3.4089699387550354E-2</v>
      </c>
      <c r="AA122" s="13">
        <v>6.1400000000000003E-2</v>
      </c>
      <c r="AB122" s="12">
        <v>3556967.87</v>
      </c>
      <c r="AC122" s="12">
        <v>0</v>
      </c>
      <c r="AD122" s="12">
        <v>0</v>
      </c>
      <c r="AE122" s="12">
        <v>0</v>
      </c>
      <c r="AF122" s="12">
        <v>0</v>
      </c>
      <c r="AG122" s="12">
        <f t="shared" si="3"/>
        <v>0</v>
      </c>
      <c r="AH122" s="12">
        <v>1844678.35</v>
      </c>
      <c r="AI122" s="12">
        <v>151145</v>
      </c>
      <c r="AJ122" s="12">
        <v>382209.27</v>
      </c>
      <c r="AK122" s="12">
        <v>0</v>
      </c>
      <c r="AL122" s="12">
        <v>538085.31999999995</v>
      </c>
      <c r="AM122" s="12">
        <v>8023.73</v>
      </c>
      <c r="AN122" s="12">
        <v>50144.58</v>
      </c>
      <c r="AO122" s="12">
        <v>11200</v>
      </c>
      <c r="AP122" s="12">
        <v>1788.06</v>
      </c>
      <c r="AQ122" s="12">
        <v>0</v>
      </c>
      <c r="AR122" s="12">
        <v>106092.13</v>
      </c>
      <c r="AS122" s="12">
        <v>33539.230000000003</v>
      </c>
      <c r="AT122" s="12">
        <v>20200</v>
      </c>
      <c r="AU122" s="12">
        <v>1832.73</v>
      </c>
      <c r="AV122" s="12">
        <v>18969.59</v>
      </c>
      <c r="AW122" s="12">
        <v>0</v>
      </c>
      <c r="AX122" s="12">
        <v>3420691.93</v>
      </c>
      <c r="AY122" s="13">
        <f t="shared" si="4"/>
        <v>0</v>
      </c>
      <c r="AZ122" s="12">
        <v>399.8</v>
      </c>
      <c r="BA122" s="12">
        <v>193753</v>
      </c>
      <c r="BB122" s="12">
        <v>0</v>
      </c>
      <c r="BC122" s="12">
        <v>661628.81000000006</v>
      </c>
      <c r="BD122" s="12">
        <v>0</v>
      </c>
      <c r="BE122" s="12">
        <v>0</v>
      </c>
      <c r="BF122" s="12">
        <v>0</v>
      </c>
      <c r="BG122" s="12">
        <f t="shared" si="5"/>
        <v>0</v>
      </c>
      <c r="BH122" s="12">
        <v>0</v>
      </c>
      <c r="BI122" s="14">
        <v>8889</v>
      </c>
      <c r="BJ122" s="14">
        <v>5104</v>
      </c>
      <c r="BK122" s="14">
        <v>0</v>
      </c>
      <c r="BL122" s="14">
        <v>0</v>
      </c>
      <c r="BM122" s="14">
        <v>-109</v>
      </c>
      <c r="BN122" s="14">
        <v>-398</v>
      </c>
      <c r="BO122" s="14">
        <v>-660</v>
      </c>
      <c r="BP122" s="14">
        <v>-1459</v>
      </c>
      <c r="BQ122" s="14">
        <v>52</v>
      </c>
      <c r="BR122" s="14">
        <v>-21</v>
      </c>
      <c r="BS122" s="14">
        <v>-994</v>
      </c>
      <c r="BT122" s="14">
        <v>-6</v>
      </c>
      <c r="BU122" s="14">
        <v>10398</v>
      </c>
      <c r="BV122" s="14">
        <v>39</v>
      </c>
      <c r="BW122" s="14">
        <v>350</v>
      </c>
      <c r="BX122" s="14">
        <v>141</v>
      </c>
      <c r="BY122" s="14">
        <v>481</v>
      </c>
      <c r="BZ122" s="14">
        <v>0</v>
      </c>
      <c r="CA122" s="19">
        <v>25</v>
      </c>
    </row>
    <row r="123" spans="1:79" ht="15.6" x14ac:dyDescent="0.3">
      <c r="A123" s="11">
        <v>12</v>
      </c>
      <c r="B123" s="11" t="s">
        <v>37</v>
      </c>
      <c r="C123" s="11" t="s">
        <v>38</v>
      </c>
      <c r="D123" s="11" t="s">
        <v>511</v>
      </c>
      <c r="E123" s="43"/>
      <c r="F123" s="11" t="s">
        <v>512</v>
      </c>
      <c r="G123" s="12">
        <v>11133292.59</v>
      </c>
      <c r="H123" s="12">
        <v>11140317.24</v>
      </c>
      <c r="I123" s="12">
        <v>11065258.950000001</v>
      </c>
      <c r="J123" s="12">
        <v>0</v>
      </c>
      <c r="K123" s="12">
        <v>814086.75</v>
      </c>
      <c r="L123" s="12">
        <v>2460893.21</v>
      </c>
      <c r="M123" s="12">
        <v>0</v>
      </c>
      <c r="N123" s="12">
        <v>0</v>
      </c>
      <c r="O123" s="12">
        <v>0</v>
      </c>
      <c r="P123" s="12">
        <v>1046212.87</v>
      </c>
      <c r="Q123" s="12">
        <v>0</v>
      </c>
      <c r="R123" s="12">
        <v>0</v>
      </c>
      <c r="S123" s="12">
        <v>4200825.6500000004</v>
      </c>
      <c r="T123" s="12">
        <v>1612173.01</v>
      </c>
      <c r="U123" s="12">
        <v>0</v>
      </c>
      <c r="V123" s="12">
        <v>0</v>
      </c>
      <c r="W123" s="12">
        <v>10134191.49</v>
      </c>
      <c r="X123" s="12">
        <v>697856.72</v>
      </c>
      <c r="Y123" s="12">
        <v>10832048.210000001</v>
      </c>
      <c r="Z123" s="13">
        <v>9.7745835781097412E-2</v>
      </c>
      <c r="AA123" s="13">
        <v>6.8199999999999997E-2</v>
      </c>
      <c r="AB123" s="12">
        <v>690832.07</v>
      </c>
      <c r="AC123" s="12">
        <v>0</v>
      </c>
      <c r="AD123" s="12">
        <v>0</v>
      </c>
      <c r="AE123" s="12">
        <v>7024.65</v>
      </c>
      <c r="AF123" s="12">
        <v>0</v>
      </c>
      <c r="AG123" s="12">
        <f t="shared" si="3"/>
        <v>7024.65</v>
      </c>
      <c r="AH123" s="12">
        <v>208285.47</v>
      </c>
      <c r="AI123" s="12">
        <v>19883.73</v>
      </c>
      <c r="AJ123" s="12">
        <v>43931.53</v>
      </c>
      <c r="AK123" s="12">
        <v>0</v>
      </c>
      <c r="AL123" s="12">
        <v>19500</v>
      </c>
      <c r="AM123" s="12">
        <v>0</v>
      </c>
      <c r="AN123" s="12">
        <v>46776.03</v>
      </c>
      <c r="AO123" s="12">
        <v>8460</v>
      </c>
      <c r="AP123" s="12">
        <v>64988.26</v>
      </c>
      <c r="AQ123" s="12">
        <v>0</v>
      </c>
      <c r="AR123" s="12">
        <v>25485.99</v>
      </c>
      <c r="AS123" s="12">
        <v>11978.58</v>
      </c>
      <c r="AT123" s="12">
        <v>0</v>
      </c>
      <c r="AU123" s="12">
        <v>0</v>
      </c>
      <c r="AV123" s="12">
        <v>27347.1</v>
      </c>
      <c r="AW123" s="12">
        <v>0</v>
      </c>
      <c r="AX123" s="12">
        <v>523647.6</v>
      </c>
      <c r="AY123" s="13">
        <f t="shared" si="4"/>
        <v>0</v>
      </c>
      <c r="AZ123" s="12">
        <v>0</v>
      </c>
      <c r="BA123" s="12">
        <v>193753</v>
      </c>
      <c r="BB123" s="12">
        <v>0</v>
      </c>
      <c r="BC123" s="12">
        <v>100475.51</v>
      </c>
      <c r="BD123" s="12">
        <v>0</v>
      </c>
      <c r="BE123" s="12">
        <v>0</v>
      </c>
      <c r="BF123" s="12">
        <v>0</v>
      </c>
      <c r="BG123" s="12">
        <f t="shared" si="5"/>
        <v>0</v>
      </c>
      <c r="BH123" s="12">
        <v>0</v>
      </c>
      <c r="BI123" s="14">
        <v>2058</v>
      </c>
      <c r="BJ123" s="14">
        <v>920</v>
      </c>
      <c r="BK123" s="14">
        <v>0</v>
      </c>
      <c r="BL123" s="14">
        <v>0</v>
      </c>
      <c r="BM123" s="14">
        <v>-18</v>
      </c>
      <c r="BN123" s="14">
        <v>-107</v>
      </c>
      <c r="BO123" s="14">
        <v>-37</v>
      </c>
      <c r="BP123" s="14">
        <v>-118</v>
      </c>
      <c r="BQ123" s="14">
        <v>0</v>
      </c>
      <c r="BR123" s="14">
        <v>-1</v>
      </c>
      <c r="BS123" s="14">
        <v>-249</v>
      </c>
      <c r="BT123" s="14">
        <v>0</v>
      </c>
      <c r="BU123" s="14">
        <v>2448</v>
      </c>
      <c r="BV123" s="14">
        <v>1</v>
      </c>
      <c r="BW123" s="14">
        <v>28</v>
      </c>
      <c r="BX123" s="14">
        <v>22</v>
      </c>
      <c r="BY123" s="14">
        <v>192</v>
      </c>
      <c r="BZ123" s="14">
        <v>7</v>
      </c>
      <c r="CA123" s="19">
        <v>0</v>
      </c>
    </row>
    <row r="124" spans="1:79" ht="15.6" x14ac:dyDescent="0.3">
      <c r="A124" s="11">
        <v>12</v>
      </c>
      <c r="B124" s="11" t="s">
        <v>83</v>
      </c>
      <c r="C124" s="11" t="s">
        <v>84</v>
      </c>
      <c r="D124" s="11" t="s">
        <v>513</v>
      </c>
      <c r="E124" s="43"/>
      <c r="F124" s="11" t="s">
        <v>514</v>
      </c>
      <c r="G124" s="12">
        <v>2626596.5499999998</v>
      </c>
      <c r="H124" s="12">
        <v>2627355.5299999998</v>
      </c>
      <c r="I124" s="12">
        <v>2614221.4</v>
      </c>
      <c r="J124" s="12">
        <v>4933.71</v>
      </c>
      <c r="K124" s="12">
        <v>80665.84</v>
      </c>
      <c r="L124" s="12">
        <v>180174.15</v>
      </c>
      <c r="M124" s="12">
        <v>0</v>
      </c>
      <c r="N124" s="12">
        <v>0</v>
      </c>
      <c r="O124" s="12">
        <v>0</v>
      </c>
      <c r="P124" s="12">
        <v>180901.58</v>
      </c>
      <c r="Q124" s="12">
        <v>0</v>
      </c>
      <c r="R124" s="12">
        <v>0</v>
      </c>
      <c r="S124" s="12">
        <v>1580441.33</v>
      </c>
      <c r="T124" s="12">
        <v>311489.49</v>
      </c>
      <c r="U124" s="12">
        <v>0</v>
      </c>
      <c r="V124" s="12">
        <v>0</v>
      </c>
      <c r="W124" s="12">
        <v>2338606.1</v>
      </c>
      <c r="X124" s="12">
        <v>223000.47</v>
      </c>
      <c r="Y124" s="12">
        <v>2561606.5699999998</v>
      </c>
      <c r="Z124" s="13">
        <v>6.4646683633327484E-2</v>
      </c>
      <c r="AA124" s="13">
        <v>9.5000000000000001E-2</v>
      </c>
      <c r="AB124" s="12">
        <v>222241.52</v>
      </c>
      <c r="AC124" s="12">
        <v>0</v>
      </c>
      <c r="AD124" s="12">
        <v>0</v>
      </c>
      <c r="AE124" s="12">
        <v>758.98</v>
      </c>
      <c r="AF124" s="12">
        <v>0.32</v>
      </c>
      <c r="AG124" s="12">
        <f t="shared" si="3"/>
        <v>759.30000000000007</v>
      </c>
      <c r="AH124" s="12">
        <v>41633.9</v>
      </c>
      <c r="AI124" s="12">
        <v>3117.85</v>
      </c>
      <c r="AJ124" s="12">
        <v>3219.58</v>
      </c>
      <c r="AK124" s="12">
        <v>0</v>
      </c>
      <c r="AL124" s="12">
        <v>888.62</v>
      </c>
      <c r="AM124" s="12">
        <v>0</v>
      </c>
      <c r="AN124" s="12">
        <v>8772.4500000000007</v>
      </c>
      <c r="AO124" s="12">
        <v>4575</v>
      </c>
      <c r="AP124" s="12">
        <v>0</v>
      </c>
      <c r="AQ124" s="12">
        <v>0</v>
      </c>
      <c r="AR124" s="12">
        <v>7528.05</v>
      </c>
      <c r="AS124" s="12">
        <v>0</v>
      </c>
      <c r="AT124" s="12">
        <v>0</v>
      </c>
      <c r="AU124" s="12">
        <v>900</v>
      </c>
      <c r="AV124" s="12">
        <v>0</v>
      </c>
      <c r="AW124" s="12">
        <v>55855.88</v>
      </c>
      <c r="AX124" s="12">
        <v>77221.34</v>
      </c>
      <c r="AY124" s="13">
        <f t="shared" si="4"/>
        <v>0.72332181751831814</v>
      </c>
      <c r="AZ124" s="12">
        <v>0</v>
      </c>
      <c r="BA124" s="12">
        <v>130711.07</v>
      </c>
      <c r="BB124" s="12">
        <v>0</v>
      </c>
      <c r="BC124" s="12">
        <v>23905.040000000001</v>
      </c>
      <c r="BD124" s="12">
        <v>4599.71</v>
      </c>
      <c r="BE124" s="12">
        <v>4599.71</v>
      </c>
      <c r="BF124" s="12">
        <v>0</v>
      </c>
      <c r="BG124" s="12">
        <f t="shared" si="5"/>
        <v>4599.71</v>
      </c>
      <c r="BH124" s="12">
        <v>0</v>
      </c>
      <c r="BI124" s="14">
        <v>432</v>
      </c>
      <c r="BJ124" s="14">
        <v>190</v>
      </c>
      <c r="BK124" s="14">
        <v>0</v>
      </c>
      <c r="BL124" s="14">
        <v>0</v>
      </c>
      <c r="BM124" s="14">
        <v>-5</v>
      </c>
      <c r="BN124" s="14">
        <v>-19</v>
      </c>
      <c r="BO124" s="14">
        <v>-11</v>
      </c>
      <c r="BP124" s="14">
        <v>-26</v>
      </c>
      <c r="BQ124" s="14">
        <v>0</v>
      </c>
      <c r="BR124" s="14">
        <v>-13</v>
      </c>
      <c r="BS124" s="14">
        <v>-33</v>
      </c>
      <c r="BT124" s="14">
        <v>-2</v>
      </c>
      <c r="BU124" s="14">
        <v>513</v>
      </c>
      <c r="BV124" s="14">
        <v>0</v>
      </c>
      <c r="BW124" s="14">
        <v>13</v>
      </c>
      <c r="BX124" s="14">
        <v>3</v>
      </c>
      <c r="BY124" s="14">
        <v>24</v>
      </c>
      <c r="BZ124" s="14">
        <v>0</v>
      </c>
      <c r="CA124" s="19">
        <v>0</v>
      </c>
    </row>
    <row r="125" spans="1:79" ht="15.6" x14ac:dyDescent="0.3">
      <c r="A125" s="11">
        <v>12</v>
      </c>
      <c r="B125" s="11" t="s">
        <v>86</v>
      </c>
      <c r="C125" s="11" t="s">
        <v>87</v>
      </c>
      <c r="D125" s="11" t="s">
        <v>515</v>
      </c>
      <c r="E125" s="11" t="s">
        <v>394</v>
      </c>
      <c r="F125" s="11" t="s">
        <v>516</v>
      </c>
      <c r="G125" s="12">
        <v>2836903.58</v>
      </c>
      <c r="H125" s="12">
        <v>2836903.58</v>
      </c>
      <c r="I125" s="12">
        <v>2798973.8</v>
      </c>
      <c r="J125" s="12">
        <v>42332.68</v>
      </c>
      <c r="K125" s="12">
        <v>139919.78</v>
      </c>
      <c r="L125" s="12">
        <v>270451.46000000002</v>
      </c>
      <c r="M125" s="12">
        <v>0</v>
      </c>
      <c r="N125" s="12">
        <v>0</v>
      </c>
      <c r="O125" s="12">
        <v>2368.81</v>
      </c>
      <c r="P125" s="12">
        <v>193289.54</v>
      </c>
      <c r="Q125" s="12">
        <v>0</v>
      </c>
      <c r="R125" s="12">
        <v>0</v>
      </c>
      <c r="S125" s="12">
        <v>1767495.5</v>
      </c>
      <c r="T125" s="12">
        <v>226881.61</v>
      </c>
      <c r="U125" s="12">
        <v>0</v>
      </c>
      <c r="V125" s="12">
        <v>0</v>
      </c>
      <c r="W125" s="12">
        <v>2642974.38</v>
      </c>
      <c r="X125" s="12">
        <v>264257.77</v>
      </c>
      <c r="Y125" s="12">
        <v>2907232.15</v>
      </c>
      <c r="Z125" s="13">
        <v>3.650210052728653E-2</v>
      </c>
      <c r="AA125" s="13">
        <v>0.1</v>
      </c>
      <c r="AB125" s="12">
        <v>264257.77</v>
      </c>
      <c r="AC125" s="12">
        <v>0</v>
      </c>
      <c r="AD125" s="12">
        <v>0</v>
      </c>
      <c r="AE125" s="12">
        <v>0</v>
      </c>
      <c r="AF125" s="12">
        <v>0</v>
      </c>
      <c r="AG125" s="12">
        <f t="shared" si="3"/>
        <v>0</v>
      </c>
      <c r="AH125" s="12">
        <v>62192</v>
      </c>
      <c r="AI125" s="12">
        <v>4938.6000000000004</v>
      </c>
      <c r="AJ125" s="12">
        <v>12401.43</v>
      </c>
      <c r="AK125" s="12">
        <v>271.45</v>
      </c>
      <c r="AL125" s="12">
        <v>18243.2</v>
      </c>
      <c r="AM125" s="12">
        <v>0</v>
      </c>
      <c r="AN125" s="12">
        <v>6762.7</v>
      </c>
      <c r="AO125" s="12">
        <v>4855</v>
      </c>
      <c r="AP125" s="12">
        <v>0</v>
      </c>
      <c r="AQ125" s="12">
        <v>0</v>
      </c>
      <c r="AR125" s="12">
        <v>19491.169999999998</v>
      </c>
      <c r="AS125" s="12">
        <v>3580.1</v>
      </c>
      <c r="AT125" s="12">
        <v>0</v>
      </c>
      <c r="AU125" s="12">
        <v>0</v>
      </c>
      <c r="AV125" s="12">
        <v>1254.03</v>
      </c>
      <c r="AW125" s="12">
        <v>139156</v>
      </c>
      <c r="AX125" s="12">
        <v>150773.79999999999</v>
      </c>
      <c r="AY125" s="13">
        <f t="shared" si="4"/>
        <v>0.9229454984884643</v>
      </c>
      <c r="AZ125" s="12">
        <v>0</v>
      </c>
      <c r="BA125" s="12">
        <v>113145.13</v>
      </c>
      <c r="BB125" s="12">
        <v>0</v>
      </c>
      <c r="BC125" s="12">
        <v>284.60000000000002</v>
      </c>
      <c r="BD125" s="12">
        <v>0</v>
      </c>
      <c r="BE125" s="12">
        <v>0</v>
      </c>
      <c r="BF125" s="12">
        <v>0</v>
      </c>
      <c r="BG125" s="12">
        <f t="shared" si="5"/>
        <v>0</v>
      </c>
      <c r="BH125" s="12">
        <v>0</v>
      </c>
      <c r="BI125" s="14">
        <v>364</v>
      </c>
      <c r="BJ125" s="14">
        <v>181</v>
      </c>
      <c r="BK125" s="14">
        <v>0</v>
      </c>
      <c r="BL125" s="14">
        <v>0</v>
      </c>
      <c r="BM125" s="14">
        <v>-8</v>
      </c>
      <c r="BN125" s="14">
        <v>-30</v>
      </c>
      <c r="BO125" s="14">
        <v>-27</v>
      </c>
      <c r="BP125" s="14">
        <v>-27</v>
      </c>
      <c r="BQ125" s="14">
        <v>0</v>
      </c>
      <c r="BR125" s="14">
        <v>-1</v>
      </c>
      <c r="BS125" s="14">
        <v>-41</v>
      </c>
      <c r="BT125" s="14">
        <v>-2</v>
      </c>
      <c r="BU125" s="14">
        <v>409</v>
      </c>
      <c r="BV125" s="14">
        <v>0</v>
      </c>
      <c r="BW125" s="14">
        <v>10</v>
      </c>
      <c r="BX125" s="14">
        <v>4</v>
      </c>
      <c r="BY125" s="14">
        <v>22</v>
      </c>
      <c r="BZ125" s="14">
        <v>0</v>
      </c>
      <c r="CA125" s="19">
        <v>0</v>
      </c>
    </row>
    <row r="126" spans="1:79" ht="15.6" x14ac:dyDescent="0.3">
      <c r="A126" s="11">
        <v>12</v>
      </c>
      <c r="B126" s="11" t="s">
        <v>135</v>
      </c>
      <c r="C126" s="11" t="s">
        <v>136</v>
      </c>
      <c r="D126" s="11" t="s">
        <v>517</v>
      </c>
      <c r="E126" s="43"/>
      <c r="F126" s="11" t="s">
        <v>512</v>
      </c>
      <c r="G126" s="12">
        <v>29794313.190000001</v>
      </c>
      <c r="H126" s="12">
        <v>29820568.239999998</v>
      </c>
      <c r="I126" s="12">
        <v>29597382.750000004</v>
      </c>
      <c r="J126" s="12">
        <v>0</v>
      </c>
      <c r="K126" s="12">
        <v>1891015.84</v>
      </c>
      <c r="L126" s="12">
        <v>4892107.2300000004</v>
      </c>
      <c r="M126" s="12">
        <v>0</v>
      </c>
      <c r="N126" s="12">
        <v>0</v>
      </c>
      <c r="O126" s="12">
        <v>59542.06</v>
      </c>
      <c r="P126" s="12">
        <v>3531893.08</v>
      </c>
      <c r="Q126" s="12">
        <v>0</v>
      </c>
      <c r="R126" s="12">
        <v>0</v>
      </c>
      <c r="S126" s="12">
        <v>13332246.91</v>
      </c>
      <c r="T126" s="12">
        <v>3929954.53</v>
      </c>
      <c r="U126" s="12">
        <v>0</v>
      </c>
      <c r="V126" s="12">
        <v>0</v>
      </c>
      <c r="W126" s="12">
        <v>27636759.649999999</v>
      </c>
      <c r="X126" s="12">
        <v>1918333.26</v>
      </c>
      <c r="Y126" s="12">
        <v>29555092.91</v>
      </c>
      <c r="Z126" s="13">
        <v>7.939475029706955E-2</v>
      </c>
      <c r="AA126" s="13">
        <v>6.8500000000000005E-2</v>
      </c>
      <c r="AB126" s="12">
        <v>1892078.21</v>
      </c>
      <c r="AC126" s="12">
        <v>0</v>
      </c>
      <c r="AD126" s="12">
        <v>0</v>
      </c>
      <c r="AE126" s="12">
        <v>26255.05</v>
      </c>
      <c r="AF126" s="12">
        <v>0</v>
      </c>
      <c r="AG126" s="12">
        <f t="shared" si="3"/>
        <v>26255.05</v>
      </c>
      <c r="AH126" s="12">
        <v>945411.69</v>
      </c>
      <c r="AI126" s="12">
        <v>80228.649999999994</v>
      </c>
      <c r="AJ126" s="12">
        <v>272185.82</v>
      </c>
      <c r="AK126" s="12">
        <v>0</v>
      </c>
      <c r="AL126" s="12">
        <v>128074.3</v>
      </c>
      <c r="AM126" s="12">
        <v>33583.550000000003</v>
      </c>
      <c r="AN126" s="12">
        <v>43245.89</v>
      </c>
      <c r="AO126" s="12">
        <v>20395</v>
      </c>
      <c r="AP126" s="12">
        <v>39967.910000000003</v>
      </c>
      <c r="AQ126" s="12">
        <v>0</v>
      </c>
      <c r="AR126" s="12">
        <v>68336.800000000003</v>
      </c>
      <c r="AS126" s="12">
        <v>16092.8</v>
      </c>
      <c r="AT126" s="12">
        <v>0</v>
      </c>
      <c r="AU126" s="12">
        <v>39597.599999999999</v>
      </c>
      <c r="AV126" s="12">
        <v>20039.349999999999</v>
      </c>
      <c r="AW126" s="12">
        <v>0</v>
      </c>
      <c r="AX126" s="12">
        <v>1819822.35</v>
      </c>
      <c r="AY126" s="13">
        <f t="shared" si="4"/>
        <v>0</v>
      </c>
      <c r="AZ126" s="12">
        <v>1336.01</v>
      </c>
      <c r="BA126" s="12">
        <v>193752.92</v>
      </c>
      <c r="BB126" s="12">
        <v>0</v>
      </c>
      <c r="BC126" s="12">
        <v>295724.64</v>
      </c>
      <c r="BD126" s="12">
        <v>0</v>
      </c>
      <c r="BE126" s="12">
        <v>0</v>
      </c>
      <c r="BF126" s="12">
        <v>0</v>
      </c>
      <c r="BG126" s="12">
        <f t="shared" si="5"/>
        <v>0</v>
      </c>
      <c r="BH126" s="12">
        <v>0</v>
      </c>
      <c r="BI126" s="14">
        <v>5173</v>
      </c>
      <c r="BJ126" s="14">
        <v>1945</v>
      </c>
      <c r="BK126" s="14">
        <v>0</v>
      </c>
      <c r="BL126" s="14">
        <v>0</v>
      </c>
      <c r="BM126" s="14">
        <v>-43</v>
      </c>
      <c r="BN126" s="14">
        <v>-132</v>
      </c>
      <c r="BO126" s="14">
        <v>-114</v>
      </c>
      <c r="BP126" s="14">
        <v>-391</v>
      </c>
      <c r="BQ126" s="14">
        <v>57</v>
      </c>
      <c r="BR126" s="14">
        <v>-4</v>
      </c>
      <c r="BS126" s="14">
        <v>-644</v>
      </c>
      <c r="BT126" s="14">
        <v>-3</v>
      </c>
      <c r="BU126" s="14">
        <v>5844</v>
      </c>
      <c r="BV126" s="14">
        <v>0</v>
      </c>
      <c r="BW126" s="14">
        <v>129</v>
      </c>
      <c r="BX126" s="14">
        <v>76</v>
      </c>
      <c r="BY126" s="14">
        <v>433</v>
      </c>
      <c r="BZ126" s="14">
        <v>5</v>
      </c>
      <c r="CA126" s="19">
        <v>4</v>
      </c>
    </row>
    <row r="127" spans="1:79" ht="15.6" x14ac:dyDescent="0.3">
      <c r="A127" s="11">
        <v>12</v>
      </c>
      <c r="B127" s="11" t="s">
        <v>233</v>
      </c>
      <c r="C127" s="11" t="s">
        <v>170</v>
      </c>
      <c r="D127" s="11" t="s">
        <v>518</v>
      </c>
      <c r="E127" s="11" t="s">
        <v>403</v>
      </c>
      <c r="F127" s="11" t="s">
        <v>516</v>
      </c>
      <c r="G127" s="12">
        <v>11192860.6</v>
      </c>
      <c r="H127" s="12">
        <v>11193610.68</v>
      </c>
      <c r="I127" s="12">
        <v>11056918.819999998</v>
      </c>
      <c r="J127" s="12">
        <v>0</v>
      </c>
      <c r="K127" s="12">
        <v>797373.02</v>
      </c>
      <c r="L127" s="12">
        <v>2925529.75</v>
      </c>
      <c r="M127" s="12">
        <v>0</v>
      </c>
      <c r="N127" s="12">
        <v>0</v>
      </c>
      <c r="O127" s="12">
        <v>0</v>
      </c>
      <c r="P127" s="12">
        <v>674372.81</v>
      </c>
      <c r="Q127" s="12">
        <v>0</v>
      </c>
      <c r="R127" s="12">
        <v>0</v>
      </c>
      <c r="S127" s="12">
        <v>4992388.92</v>
      </c>
      <c r="T127" s="12">
        <v>916774.62</v>
      </c>
      <c r="U127" s="12">
        <v>0</v>
      </c>
      <c r="V127" s="12">
        <v>0</v>
      </c>
      <c r="W127" s="12">
        <v>10348037.09</v>
      </c>
      <c r="X127" s="12">
        <v>682296.49</v>
      </c>
      <c r="Y127" s="12">
        <v>11030333.58</v>
      </c>
      <c r="Z127" s="13">
        <v>3.8307283073663712E-2</v>
      </c>
      <c r="AA127" s="13">
        <v>6.5500000000000003E-2</v>
      </c>
      <c r="AB127" s="12">
        <v>677297.67</v>
      </c>
      <c r="AC127" s="12">
        <v>0</v>
      </c>
      <c r="AD127" s="12">
        <v>0</v>
      </c>
      <c r="AE127" s="12">
        <v>750.08</v>
      </c>
      <c r="AF127" s="12">
        <v>22.44</v>
      </c>
      <c r="AG127" s="12">
        <f t="shared" si="3"/>
        <v>772.5200000000001</v>
      </c>
      <c r="AH127" s="12">
        <v>250394.34</v>
      </c>
      <c r="AI127" s="12">
        <v>19411.78</v>
      </c>
      <c r="AJ127" s="12">
        <v>59556.61</v>
      </c>
      <c r="AK127" s="12">
        <v>0</v>
      </c>
      <c r="AL127" s="12">
        <v>27997.040000000001</v>
      </c>
      <c r="AM127" s="12">
        <v>0</v>
      </c>
      <c r="AN127" s="12">
        <v>35072.06</v>
      </c>
      <c r="AO127" s="12">
        <v>9160</v>
      </c>
      <c r="AP127" s="12">
        <v>0</v>
      </c>
      <c r="AQ127" s="12">
        <v>0</v>
      </c>
      <c r="AR127" s="12">
        <v>17643.759999999998</v>
      </c>
      <c r="AS127" s="12">
        <v>12202.28</v>
      </c>
      <c r="AT127" s="12">
        <v>0</v>
      </c>
      <c r="AU127" s="12">
        <v>4168.3999999999996</v>
      </c>
      <c r="AV127" s="12">
        <v>4362.71</v>
      </c>
      <c r="AW127" s="12">
        <v>0</v>
      </c>
      <c r="AX127" s="12">
        <v>467827.43</v>
      </c>
      <c r="AY127" s="13">
        <f t="shared" si="4"/>
        <v>0</v>
      </c>
      <c r="AZ127" s="12">
        <v>0</v>
      </c>
      <c r="BA127" s="12">
        <v>193752.97</v>
      </c>
      <c r="BB127" s="12">
        <v>0</v>
      </c>
      <c r="BC127" s="12">
        <v>109162.99</v>
      </c>
      <c r="BD127" s="12">
        <v>0</v>
      </c>
      <c r="BE127" s="12">
        <v>0</v>
      </c>
      <c r="BF127" s="12">
        <v>0</v>
      </c>
      <c r="BG127" s="12">
        <f t="shared" si="5"/>
        <v>0</v>
      </c>
      <c r="BH127" s="12">
        <v>0</v>
      </c>
      <c r="BI127" s="14">
        <v>1308</v>
      </c>
      <c r="BJ127" s="14">
        <v>632</v>
      </c>
      <c r="BK127" s="14">
        <v>0</v>
      </c>
      <c r="BL127" s="14">
        <v>0</v>
      </c>
      <c r="BM127" s="14">
        <v>-20</v>
      </c>
      <c r="BN127" s="14">
        <v>-101</v>
      </c>
      <c r="BO127" s="14">
        <v>-56</v>
      </c>
      <c r="BP127" s="14">
        <v>-133</v>
      </c>
      <c r="BQ127" s="14">
        <v>0</v>
      </c>
      <c r="BR127" s="14">
        <v>30</v>
      </c>
      <c r="BS127" s="14">
        <v>-121</v>
      </c>
      <c r="BT127" s="14">
        <v>-3</v>
      </c>
      <c r="BU127" s="14">
        <v>1536</v>
      </c>
      <c r="BV127" s="14">
        <v>1</v>
      </c>
      <c r="BW127" s="14">
        <v>78</v>
      </c>
      <c r="BX127" s="14">
        <v>8</v>
      </c>
      <c r="BY127" s="14">
        <v>32</v>
      </c>
      <c r="BZ127" s="14">
        <v>2</v>
      </c>
      <c r="CA127" s="19">
        <v>1</v>
      </c>
    </row>
    <row r="128" spans="1:79" ht="15.6" x14ac:dyDescent="0.3">
      <c r="A128" s="11">
        <v>12</v>
      </c>
      <c r="B128" s="11" t="s">
        <v>236</v>
      </c>
      <c r="C128" s="11" t="s">
        <v>237</v>
      </c>
      <c r="D128" s="11" t="s">
        <v>519</v>
      </c>
      <c r="E128" s="43"/>
      <c r="F128" s="11" t="s">
        <v>520</v>
      </c>
      <c r="G128" s="12">
        <v>4043522.1</v>
      </c>
      <c r="H128" s="12">
        <v>4050912.81</v>
      </c>
      <c r="I128" s="12">
        <v>4003024.13</v>
      </c>
      <c r="J128" s="12">
        <v>0</v>
      </c>
      <c r="K128" s="12">
        <v>163479.64000000001</v>
      </c>
      <c r="L128" s="12">
        <v>378855.74</v>
      </c>
      <c r="M128" s="12">
        <v>0</v>
      </c>
      <c r="N128" s="12">
        <v>0</v>
      </c>
      <c r="O128" s="12">
        <v>2204.54</v>
      </c>
      <c r="P128" s="12">
        <v>249549</v>
      </c>
      <c r="Q128" s="12">
        <v>0</v>
      </c>
      <c r="R128" s="12">
        <v>0</v>
      </c>
      <c r="S128" s="12">
        <v>2551222.44</v>
      </c>
      <c r="T128" s="12">
        <v>376415.76</v>
      </c>
      <c r="U128" s="12">
        <v>2250</v>
      </c>
      <c r="V128" s="12">
        <v>0</v>
      </c>
      <c r="W128" s="12">
        <v>3721727.12</v>
      </c>
      <c r="X128" s="12">
        <v>374398.15</v>
      </c>
      <c r="Y128" s="12">
        <v>4096125.27</v>
      </c>
      <c r="Z128" s="13">
        <v>0.11375957727432251</v>
      </c>
      <c r="AA128" s="13">
        <v>0.1</v>
      </c>
      <c r="AB128" s="12">
        <v>372148.15</v>
      </c>
      <c r="AC128" s="12">
        <v>0</v>
      </c>
      <c r="AD128" s="12">
        <v>0</v>
      </c>
      <c r="AE128" s="12">
        <v>0</v>
      </c>
      <c r="AF128" s="12">
        <v>0</v>
      </c>
      <c r="AG128" s="12">
        <f t="shared" si="3"/>
        <v>0</v>
      </c>
      <c r="AH128" s="12">
        <v>66159.539999999994</v>
      </c>
      <c r="AI128" s="12">
        <v>5367.96</v>
      </c>
      <c r="AJ128" s="12">
        <v>16781.080000000002</v>
      </c>
      <c r="AK128" s="12">
        <v>0</v>
      </c>
      <c r="AL128" s="12">
        <v>23400</v>
      </c>
      <c r="AM128" s="12">
        <v>0</v>
      </c>
      <c r="AN128" s="12">
        <v>5932.15</v>
      </c>
      <c r="AO128" s="12">
        <v>5555</v>
      </c>
      <c r="AP128" s="12">
        <v>0</v>
      </c>
      <c r="AQ128" s="12">
        <v>0</v>
      </c>
      <c r="AR128" s="12">
        <f xml:space="preserve"> 1214.38+8708.54+6723.5</f>
        <v>16646.420000000002</v>
      </c>
      <c r="AS128" s="12">
        <v>544.16999999999996</v>
      </c>
      <c r="AT128" s="12">
        <v>0</v>
      </c>
      <c r="AU128" s="12">
        <v>3537.59</v>
      </c>
      <c r="AV128" s="12">
        <v>2493.12</v>
      </c>
      <c r="AW128" s="12">
        <v>0</v>
      </c>
      <c r="AX128" s="12">
        <v>167833.65</v>
      </c>
      <c r="AY128" s="13">
        <f t="shared" si="4"/>
        <v>0</v>
      </c>
      <c r="AZ128" s="12">
        <v>0</v>
      </c>
      <c r="BA128" s="12">
        <v>193753</v>
      </c>
      <c r="BB128" s="12">
        <v>0</v>
      </c>
      <c r="BC128" s="12">
        <v>13333.91</v>
      </c>
      <c r="BD128" s="12">
        <v>0</v>
      </c>
      <c r="BE128" s="12">
        <v>0</v>
      </c>
      <c r="BF128" s="12">
        <v>0</v>
      </c>
      <c r="BG128" s="12">
        <f t="shared" si="5"/>
        <v>0</v>
      </c>
      <c r="BH128" s="12">
        <v>0</v>
      </c>
      <c r="BI128" s="14">
        <v>586</v>
      </c>
      <c r="BJ128" s="14">
        <v>179</v>
      </c>
      <c r="BK128" s="14">
        <v>-1</v>
      </c>
      <c r="BL128" s="14">
        <v>-4</v>
      </c>
      <c r="BM128" s="14">
        <v>-4</v>
      </c>
      <c r="BN128" s="14">
        <v>-19</v>
      </c>
      <c r="BO128" s="14">
        <v>-25</v>
      </c>
      <c r="BP128" s="14">
        <v>-38</v>
      </c>
      <c r="BQ128" s="14">
        <v>4</v>
      </c>
      <c r="BR128" s="14">
        <v>0</v>
      </c>
      <c r="BS128" s="14">
        <v>-88</v>
      </c>
      <c r="BT128" s="14">
        <v>-1</v>
      </c>
      <c r="BU128" s="14">
        <v>593</v>
      </c>
      <c r="BV128" s="14">
        <v>10</v>
      </c>
      <c r="BW128" s="14">
        <v>33</v>
      </c>
      <c r="BX128" s="14">
        <v>22</v>
      </c>
      <c r="BY128" s="14">
        <v>32</v>
      </c>
      <c r="BZ128" s="14">
        <v>0</v>
      </c>
      <c r="CA128" s="19">
        <v>1</v>
      </c>
    </row>
    <row r="129" spans="1:79" ht="15.6" x14ac:dyDescent="0.3">
      <c r="A129" s="11">
        <v>13</v>
      </c>
      <c r="B129" s="11" t="s">
        <v>61</v>
      </c>
      <c r="C129" s="11" t="s">
        <v>62</v>
      </c>
      <c r="D129" s="11" t="s">
        <v>521</v>
      </c>
      <c r="E129" s="11" t="s">
        <v>522</v>
      </c>
      <c r="F129" s="11" t="s">
        <v>523</v>
      </c>
      <c r="G129" s="12">
        <v>50689740.759999998</v>
      </c>
      <c r="H129" s="12">
        <v>50692332.109999999</v>
      </c>
      <c r="I129" s="12">
        <v>49147781.18</v>
      </c>
      <c r="J129" s="12">
        <v>13277280.83</v>
      </c>
      <c r="K129" s="12">
        <v>1070458.6200000001</v>
      </c>
      <c r="L129" s="12">
        <v>15186238.5</v>
      </c>
      <c r="M129" s="12">
        <v>0</v>
      </c>
      <c r="N129" s="12">
        <v>0</v>
      </c>
      <c r="O129" s="12">
        <v>17990.330000000002</v>
      </c>
      <c r="P129" s="12">
        <v>1893665.04</v>
      </c>
      <c r="Q129" s="12">
        <v>0</v>
      </c>
      <c r="R129" s="12">
        <v>0</v>
      </c>
      <c r="S129" s="12">
        <v>5482611.1600000001</v>
      </c>
      <c r="T129" s="12">
        <v>5229324.28</v>
      </c>
      <c r="U129" s="12">
        <v>0</v>
      </c>
      <c r="V129" s="12">
        <v>0</v>
      </c>
      <c r="W129" s="12">
        <v>44848438.18</v>
      </c>
      <c r="X129" s="12">
        <v>2591.35</v>
      </c>
      <c r="Y129" s="12">
        <v>44851029.530000001</v>
      </c>
      <c r="Z129" s="13">
        <v>0.13356119394302368</v>
      </c>
      <c r="AA129" s="13">
        <v>0.06</v>
      </c>
      <c r="AB129" s="12">
        <v>2690869.42</v>
      </c>
      <c r="AC129" s="12">
        <v>0</v>
      </c>
      <c r="AD129" s="12">
        <v>0</v>
      </c>
      <c r="AE129" s="12">
        <v>2591.35</v>
      </c>
      <c r="AF129" s="12">
        <v>292.33999999999997</v>
      </c>
      <c r="AG129" s="12">
        <f t="shared" si="3"/>
        <v>2883.69</v>
      </c>
      <c r="AH129" s="12">
        <v>1481521.58</v>
      </c>
      <c r="AI129" s="12">
        <v>111852.24</v>
      </c>
      <c r="AJ129" s="12">
        <v>282707.03000000003</v>
      </c>
      <c r="AK129" s="12">
        <v>0</v>
      </c>
      <c r="AL129" s="12">
        <v>205218.09</v>
      </c>
      <c r="AM129" s="12">
        <v>4080</v>
      </c>
      <c r="AN129" s="12">
        <v>80774.460000000006</v>
      </c>
      <c r="AO129" s="12">
        <v>9400</v>
      </c>
      <c r="AP129" s="12">
        <v>2590.2800000000002</v>
      </c>
      <c r="AQ129" s="12">
        <v>0</v>
      </c>
      <c r="AR129" s="12">
        <v>102242.59</v>
      </c>
      <c r="AS129" s="12">
        <v>37989.96</v>
      </c>
      <c r="AT129" s="12">
        <v>23898</v>
      </c>
      <c r="AU129" s="12">
        <v>3439.5</v>
      </c>
      <c r="AV129" s="12">
        <v>45546.61</v>
      </c>
      <c r="AW129" s="12">
        <v>0</v>
      </c>
      <c r="AX129" s="12">
        <v>2530714.5299999998</v>
      </c>
      <c r="AY129" s="13">
        <f t="shared" si="4"/>
        <v>0</v>
      </c>
      <c r="AZ129" s="12">
        <v>0</v>
      </c>
      <c r="BA129" s="12">
        <v>193753</v>
      </c>
      <c r="BB129" s="12">
        <v>0</v>
      </c>
      <c r="BC129" s="12">
        <v>546322.35</v>
      </c>
      <c r="BD129" s="12">
        <v>0</v>
      </c>
      <c r="BE129" s="12">
        <v>0</v>
      </c>
      <c r="BF129" s="12">
        <v>0</v>
      </c>
      <c r="BG129" s="12">
        <f t="shared" si="5"/>
        <v>0</v>
      </c>
      <c r="BH129" s="12">
        <v>0</v>
      </c>
      <c r="BI129" s="14">
        <v>6616</v>
      </c>
      <c r="BJ129" s="14">
        <v>2461</v>
      </c>
      <c r="BK129" s="14">
        <v>23</v>
      </c>
      <c r="BL129" s="14">
        <v>-4</v>
      </c>
      <c r="BM129" s="14">
        <v>-87</v>
      </c>
      <c r="BN129" s="14">
        <v>-174</v>
      </c>
      <c r="BO129" s="14">
        <v>-278</v>
      </c>
      <c r="BP129" s="14">
        <v>-713</v>
      </c>
      <c r="BQ129" s="14">
        <v>5</v>
      </c>
      <c r="BR129" s="14">
        <v>22</v>
      </c>
      <c r="BS129" s="14">
        <v>-869</v>
      </c>
      <c r="BT129" s="14">
        <v>-5</v>
      </c>
      <c r="BU129" s="14">
        <v>6997</v>
      </c>
      <c r="BV129" s="14">
        <v>37</v>
      </c>
      <c r="BW129" s="14">
        <v>112</v>
      </c>
      <c r="BX129" s="14">
        <v>66</v>
      </c>
      <c r="BY129" s="14">
        <v>505</v>
      </c>
      <c r="BZ129" s="14">
        <v>177</v>
      </c>
      <c r="CA129" s="19">
        <v>9</v>
      </c>
    </row>
    <row r="130" spans="1:79" ht="15.6" x14ac:dyDescent="0.3">
      <c r="A130" s="11">
        <v>13</v>
      </c>
      <c r="B130" s="11" t="s">
        <v>92</v>
      </c>
      <c r="C130" s="11" t="s">
        <v>93</v>
      </c>
      <c r="D130" s="11" t="s">
        <v>524</v>
      </c>
      <c r="E130" s="11" t="s">
        <v>400</v>
      </c>
      <c r="F130" s="11" t="s">
        <v>525</v>
      </c>
      <c r="G130" s="12">
        <v>74093104.519999996</v>
      </c>
      <c r="H130" s="12">
        <v>74093841.780000001</v>
      </c>
      <c r="I130" s="12">
        <v>72978293.159999996</v>
      </c>
      <c r="J130" s="12">
        <v>16515098.369999999</v>
      </c>
      <c r="K130" s="12">
        <v>2788574</v>
      </c>
      <c r="L130" s="12">
        <v>24855899.359999999</v>
      </c>
      <c r="M130" s="12">
        <v>0</v>
      </c>
      <c r="N130" s="12">
        <v>0</v>
      </c>
      <c r="O130" s="12">
        <v>0</v>
      </c>
      <c r="P130" s="12">
        <v>4180259.05</v>
      </c>
      <c r="Q130" s="12">
        <v>0</v>
      </c>
      <c r="R130" s="12">
        <v>0</v>
      </c>
      <c r="S130" s="12">
        <v>11181689.26</v>
      </c>
      <c r="T130" s="12">
        <v>6958319.5999999996</v>
      </c>
      <c r="U130" s="12">
        <v>0</v>
      </c>
      <c r="V130" s="12">
        <v>0</v>
      </c>
      <c r="W130" s="12">
        <v>69941604.030000001</v>
      </c>
      <c r="X130" s="12">
        <v>737.26</v>
      </c>
      <c r="Y130" s="12">
        <v>69942341.290000007</v>
      </c>
      <c r="Z130" s="13">
        <v>0.17003341019153595</v>
      </c>
      <c r="AA130" s="13">
        <v>4.9500000000000002E-2</v>
      </c>
      <c r="AB130" s="12">
        <v>3462501.65</v>
      </c>
      <c r="AC130" s="12">
        <v>737.26</v>
      </c>
      <c r="AD130" s="12">
        <v>12821.89</v>
      </c>
      <c r="AE130" s="12">
        <v>0</v>
      </c>
      <c r="AF130" s="12">
        <v>0</v>
      </c>
      <c r="AG130" s="12">
        <f t="shared" si="3"/>
        <v>0</v>
      </c>
      <c r="AH130" s="12">
        <v>1805568</v>
      </c>
      <c r="AI130" s="12">
        <v>142615.59</v>
      </c>
      <c r="AJ130" s="12">
        <v>401810.34</v>
      </c>
      <c r="AK130" s="12">
        <v>48437.09</v>
      </c>
      <c r="AL130" s="12">
        <v>190574.49</v>
      </c>
      <c r="AM130" s="12">
        <v>14375.31</v>
      </c>
      <c r="AN130" s="12">
        <v>60309.66</v>
      </c>
      <c r="AO130" s="12">
        <v>11200</v>
      </c>
      <c r="AP130" s="12">
        <v>3369.1</v>
      </c>
      <c r="AQ130" s="12">
        <v>151387.29</v>
      </c>
      <c r="AR130" s="12">
        <v>77961.91</v>
      </c>
      <c r="AS130" s="12">
        <v>33569.43</v>
      </c>
      <c r="AT130" s="12">
        <v>0</v>
      </c>
      <c r="AU130" s="12">
        <v>1089.44</v>
      </c>
      <c r="AV130" s="12">
        <v>90858.06</v>
      </c>
      <c r="AW130" s="12">
        <v>143068</v>
      </c>
      <c r="AX130" s="12">
        <v>3214349.34</v>
      </c>
      <c r="AY130" s="13">
        <f t="shared" si="4"/>
        <v>4.4509163400391322E-2</v>
      </c>
      <c r="AZ130" s="12">
        <v>0</v>
      </c>
      <c r="BA130" s="12">
        <v>193753</v>
      </c>
      <c r="BB130" s="12">
        <v>0</v>
      </c>
      <c r="BC130" s="12">
        <v>593760.81999999995</v>
      </c>
      <c r="BD130" s="12">
        <v>0</v>
      </c>
      <c r="BE130" s="12">
        <v>0</v>
      </c>
      <c r="BF130" s="12">
        <v>0</v>
      </c>
      <c r="BG130" s="12">
        <f t="shared" si="5"/>
        <v>0</v>
      </c>
      <c r="BH130" s="12">
        <v>0</v>
      </c>
      <c r="BI130" s="14">
        <v>9307</v>
      </c>
      <c r="BJ130" s="14">
        <v>4145</v>
      </c>
      <c r="BK130" s="14">
        <v>0</v>
      </c>
      <c r="BL130" s="14">
        <v>0</v>
      </c>
      <c r="BM130" s="14">
        <v>-108</v>
      </c>
      <c r="BN130" s="14">
        <v>-260</v>
      </c>
      <c r="BO130" s="14">
        <v>-345</v>
      </c>
      <c r="BP130" s="14">
        <v>-822</v>
      </c>
      <c r="BQ130" s="14">
        <v>132</v>
      </c>
      <c r="BR130" s="14">
        <v>10</v>
      </c>
      <c r="BS130" s="14">
        <v>-1238</v>
      </c>
      <c r="BT130" s="14">
        <v>-13</v>
      </c>
      <c r="BU130" s="14">
        <v>10808</v>
      </c>
      <c r="BV130" s="14">
        <v>8</v>
      </c>
      <c r="BW130" s="14">
        <v>151</v>
      </c>
      <c r="BX130" s="14">
        <v>79</v>
      </c>
      <c r="BY130" s="14">
        <v>455</v>
      </c>
      <c r="BZ130" s="14">
        <v>553</v>
      </c>
      <c r="CA130" s="19">
        <v>0</v>
      </c>
    </row>
    <row r="131" spans="1:79" ht="15.6" x14ac:dyDescent="0.3">
      <c r="A131" s="11">
        <v>13</v>
      </c>
      <c r="B131" s="11" t="s">
        <v>97</v>
      </c>
      <c r="C131" s="11" t="s">
        <v>98</v>
      </c>
      <c r="D131" s="11" t="s">
        <v>521</v>
      </c>
      <c r="E131" s="11" t="s">
        <v>522</v>
      </c>
      <c r="F131" s="11" t="s">
        <v>523</v>
      </c>
      <c r="G131" s="12">
        <v>46259637.869999997</v>
      </c>
      <c r="H131" s="12">
        <v>46266231.390000001</v>
      </c>
      <c r="I131" s="12">
        <v>44984615.309999995</v>
      </c>
      <c r="J131" s="12">
        <v>12281812.48</v>
      </c>
      <c r="K131" s="12">
        <v>1050050.5</v>
      </c>
      <c r="L131" s="12">
        <v>17036848.59</v>
      </c>
      <c r="M131" s="12">
        <v>0</v>
      </c>
      <c r="N131" s="12">
        <v>0</v>
      </c>
      <c r="O131" s="12">
        <v>1826.02</v>
      </c>
      <c r="P131" s="12">
        <v>2245092.37</v>
      </c>
      <c r="Q131" s="12">
        <v>0</v>
      </c>
      <c r="R131" s="12">
        <v>0</v>
      </c>
      <c r="S131" s="12">
        <v>4483471.6900000004</v>
      </c>
      <c r="T131" s="12">
        <v>5241526.49</v>
      </c>
      <c r="U131" s="12">
        <v>0</v>
      </c>
      <c r="V131" s="12">
        <v>0</v>
      </c>
      <c r="W131" s="12">
        <v>44804805.600000001</v>
      </c>
      <c r="X131" s="12">
        <v>6593.52</v>
      </c>
      <c r="Y131" s="12">
        <v>44811399.119999997</v>
      </c>
      <c r="Z131" s="13">
        <v>0.12589447200298309</v>
      </c>
      <c r="AA131" s="13">
        <v>5.5E-2</v>
      </c>
      <c r="AB131" s="12">
        <v>2464177.46</v>
      </c>
      <c r="AC131" s="12">
        <v>0</v>
      </c>
      <c r="AD131" s="12">
        <v>0</v>
      </c>
      <c r="AE131" s="12">
        <v>6593.52</v>
      </c>
      <c r="AF131" s="12">
        <v>487.89</v>
      </c>
      <c r="AG131" s="12">
        <f t="shared" si="3"/>
        <v>7081.4100000000008</v>
      </c>
      <c r="AH131" s="12">
        <v>1325502.8799999999</v>
      </c>
      <c r="AI131" s="12">
        <v>109365.33</v>
      </c>
      <c r="AJ131" s="12">
        <v>281678.58</v>
      </c>
      <c r="AK131" s="12">
        <v>0</v>
      </c>
      <c r="AL131" s="12">
        <v>210613.75</v>
      </c>
      <c r="AM131" s="12">
        <v>0</v>
      </c>
      <c r="AN131" s="12">
        <v>48763.68</v>
      </c>
      <c r="AO131" s="12">
        <v>9400</v>
      </c>
      <c r="AP131" s="12">
        <v>4499.4399999999996</v>
      </c>
      <c r="AQ131" s="12">
        <v>0</v>
      </c>
      <c r="AR131" s="12">
        <v>110964.69</v>
      </c>
      <c r="AS131" s="12">
        <v>29536.35</v>
      </c>
      <c r="AT131" s="12">
        <v>21813.32</v>
      </c>
      <c r="AU131" s="12">
        <v>8573.69</v>
      </c>
      <c r="AV131" s="12">
        <v>22881.5</v>
      </c>
      <c r="AW131" s="12">
        <v>0</v>
      </c>
      <c r="AX131" s="12">
        <v>2356120.91</v>
      </c>
      <c r="AY131" s="13">
        <f t="shared" si="4"/>
        <v>0</v>
      </c>
      <c r="AZ131" s="12">
        <v>0</v>
      </c>
      <c r="BA131" s="12">
        <v>193753</v>
      </c>
      <c r="BB131" s="12">
        <v>0</v>
      </c>
      <c r="BC131" s="12">
        <v>189052.69</v>
      </c>
      <c r="BD131" s="12">
        <v>0</v>
      </c>
      <c r="BE131" s="12">
        <v>0</v>
      </c>
      <c r="BF131" s="12">
        <v>0</v>
      </c>
      <c r="BG131" s="12">
        <f t="shared" si="5"/>
        <v>0</v>
      </c>
      <c r="BH131" s="12">
        <v>0</v>
      </c>
      <c r="BI131" s="14">
        <v>7203</v>
      </c>
      <c r="BJ131" s="14">
        <v>2309</v>
      </c>
      <c r="BK131" s="14">
        <v>12</v>
      </c>
      <c r="BL131" s="14">
        <v>-7</v>
      </c>
      <c r="BM131" s="14">
        <v>-41</v>
      </c>
      <c r="BN131" s="14">
        <v>-161</v>
      </c>
      <c r="BO131" s="14">
        <v>-258</v>
      </c>
      <c r="BP131" s="14">
        <v>-948</v>
      </c>
      <c r="BQ131" s="14">
        <v>0</v>
      </c>
      <c r="BR131" s="14">
        <v>18</v>
      </c>
      <c r="BS131" s="14">
        <v>-1002</v>
      </c>
      <c r="BT131" s="14">
        <v>-6</v>
      </c>
      <c r="BU131" s="14">
        <v>7119</v>
      </c>
      <c r="BV131" s="14">
        <v>48</v>
      </c>
      <c r="BW131" s="14">
        <v>107</v>
      </c>
      <c r="BX131" s="14">
        <v>71</v>
      </c>
      <c r="BY131" s="14">
        <v>546</v>
      </c>
      <c r="BZ131" s="14">
        <v>278</v>
      </c>
      <c r="CA131" s="19">
        <v>0</v>
      </c>
    </row>
    <row r="132" spans="1:79" ht="15.6" x14ac:dyDescent="0.3">
      <c r="A132" s="11">
        <v>13</v>
      </c>
      <c r="B132" s="11" t="s">
        <v>145</v>
      </c>
      <c r="C132" s="11" t="s">
        <v>23</v>
      </c>
      <c r="D132" s="11" t="s">
        <v>526</v>
      </c>
      <c r="E132" s="11" t="s">
        <v>397</v>
      </c>
      <c r="F132" s="11" t="s">
        <v>525</v>
      </c>
      <c r="G132" s="12">
        <v>63414271.780000001</v>
      </c>
      <c r="H132" s="12">
        <v>63450131.100000001</v>
      </c>
      <c r="I132" s="12">
        <v>62501534.25</v>
      </c>
      <c r="J132" s="12">
        <v>1913214.27</v>
      </c>
      <c r="K132" s="12">
        <v>5051745.6500000004</v>
      </c>
      <c r="L132" s="12">
        <v>26498054.059999999</v>
      </c>
      <c r="M132" s="12">
        <v>2539064.73</v>
      </c>
      <c r="N132" s="12">
        <v>0</v>
      </c>
      <c r="O132" s="12">
        <v>0</v>
      </c>
      <c r="P132" s="12">
        <v>3173466.94</v>
      </c>
      <c r="Q132" s="12">
        <v>0</v>
      </c>
      <c r="R132" s="12">
        <v>0</v>
      </c>
      <c r="S132" s="12">
        <v>12957664.140000001</v>
      </c>
      <c r="T132" s="12">
        <v>7078873.0599999996</v>
      </c>
      <c r="U132" s="12">
        <v>20831.259999999998</v>
      </c>
      <c r="V132" s="12">
        <v>0</v>
      </c>
      <c r="W132" s="12">
        <v>59537765.649999999</v>
      </c>
      <c r="X132" s="12">
        <v>2615121.38</v>
      </c>
      <c r="Y132" s="12">
        <v>62152887.030000001</v>
      </c>
      <c r="Z132" s="13">
        <v>6.6088609397411346E-2</v>
      </c>
      <c r="AA132" s="13">
        <v>4.6199999999999998E-2</v>
      </c>
      <c r="AB132" s="12">
        <v>2748973.26</v>
      </c>
      <c r="AC132" s="12">
        <v>0</v>
      </c>
      <c r="AD132" s="12">
        <v>0</v>
      </c>
      <c r="AE132" s="12">
        <v>35859.32</v>
      </c>
      <c r="AF132" s="12">
        <v>670.99</v>
      </c>
      <c r="AG132" s="12">
        <f t="shared" si="3"/>
        <v>36530.31</v>
      </c>
      <c r="AH132" s="12">
        <v>1575193.07</v>
      </c>
      <c r="AI132" s="12">
        <v>121879.01</v>
      </c>
      <c r="AJ132" s="12">
        <v>363588.76</v>
      </c>
      <c r="AK132" s="12">
        <v>0</v>
      </c>
      <c r="AL132" s="12">
        <v>195336.72</v>
      </c>
      <c r="AM132" s="12">
        <v>8123.68</v>
      </c>
      <c r="AN132" s="12">
        <v>36023.17</v>
      </c>
      <c r="AO132" s="12">
        <v>11200</v>
      </c>
      <c r="AP132" s="12">
        <v>163.19999999999999</v>
      </c>
      <c r="AQ132" s="12">
        <v>0</v>
      </c>
      <c r="AR132" s="12">
        <v>121700.6</v>
      </c>
      <c r="AS132" s="12">
        <v>18337.86</v>
      </c>
      <c r="AT132" s="12">
        <v>0</v>
      </c>
      <c r="AU132" s="12">
        <v>-460.61</v>
      </c>
      <c r="AV132" s="12">
        <v>17111.52</v>
      </c>
      <c r="AW132" s="12">
        <v>137773.51</v>
      </c>
      <c r="AX132" s="12">
        <v>2536623.5099999998</v>
      </c>
      <c r="AY132" s="13">
        <f t="shared" si="4"/>
        <v>5.4313740078834175E-2</v>
      </c>
      <c r="AZ132" s="12">
        <v>0</v>
      </c>
      <c r="BA132" s="12">
        <v>193753</v>
      </c>
      <c r="BB132" s="12">
        <v>0</v>
      </c>
      <c r="BC132" s="12">
        <v>472305.82</v>
      </c>
      <c r="BD132" s="12">
        <v>0</v>
      </c>
      <c r="BE132" s="12">
        <v>0</v>
      </c>
      <c r="BF132" s="12">
        <v>0</v>
      </c>
      <c r="BG132" s="12">
        <f t="shared" si="5"/>
        <v>0</v>
      </c>
      <c r="BH132" s="12">
        <v>0</v>
      </c>
      <c r="BI132" s="14">
        <v>9168</v>
      </c>
      <c r="BJ132" s="14">
        <v>4649</v>
      </c>
      <c r="BK132" s="14">
        <v>2</v>
      </c>
      <c r="BL132" s="14">
        <v>-1</v>
      </c>
      <c r="BM132" s="14">
        <v>-72</v>
      </c>
      <c r="BN132" s="14">
        <v>-397</v>
      </c>
      <c r="BO132" s="14">
        <v>-459</v>
      </c>
      <c r="BP132" s="14">
        <v>-1274</v>
      </c>
      <c r="BQ132" s="14">
        <v>4</v>
      </c>
      <c r="BR132" s="14">
        <v>1</v>
      </c>
      <c r="BS132" s="14">
        <v>-936</v>
      </c>
      <c r="BT132" s="14">
        <v>-14</v>
      </c>
      <c r="BU132" s="14">
        <v>10671</v>
      </c>
      <c r="BV132" s="14">
        <v>6</v>
      </c>
      <c r="BW132" s="14">
        <v>265</v>
      </c>
      <c r="BX132" s="14">
        <v>99</v>
      </c>
      <c r="BY132" s="14">
        <v>545</v>
      </c>
      <c r="BZ132" s="14">
        <v>20</v>
      </c>
      <c r="CA132" s="19">
        <v>9</v>
      </c>
    </row>
    <row r="133" spans="1:79" ht="15.6" x14ac:dyDescent="0.3">
      <c r="A133" s="11">
        <v>13</v>
      </c>
      <c r="B133" s="11" t="s">
        <v>148</v>
      </c>
      <c r="C133" s="11" t="s">
        <v>149</v>
      </c>
      <c r="D133" s="11" t="s">
        <v>527</v>
      </c>
      <c r="E133" s="43"/>
      <c r="F133" s="11" t="s">
        <v>528</v>
      </c>
      <c r="G133" s="12">
        <v>35454042.090000004</v>
      </c>
      <c r="H133" s="12">
        <v>35455759.049999997</v>
      </c>
      <c r="I133" s="12">
        <v>35078274.920000002</v>
      </c>
      <c r="J133" s="12">
        <v>192295.01</v>
      </c>
      <c r="K133" s="12">
        <v>2181118.59</v>
      </c>
      <c r="L133" s="12">
        <v>13897874.939999999</v>
      </c>
      <c r="M133" s="12">
        <v>0</v>
      </c>
      <c r="N133" s="12">
        <v>0</v>
      </c>
      <c r="O133" s="12">
        <v>0</v>
      </c>
      <c r="P133" s="12">
        <v>1587821.97</v>
      </c>
      <c r="Q133" s="12">
        <v>0</v>
      </c>
      <c r="R133" s="12">
        <v>0</v>
      </c>
      <c r="S133" s="12">
        <v>9059068.25</v>
      </c>
      <c r="T133" s="12">
        <v>5989539.5</v>
      </c>
      <c r="U133" s="12">
        <v>12275.89</v>
      </c>
      <c r="V133" s="12">
        <v>206.78</v>
      </c>
      <c r="W133" s="12">
        <v>34829729.909999996</v>
      </c>
      <c r="X133" s="12">
        <v>14199.63</v>
      </c>
      <c r="Y133" s="12">
        <v>34843929.539999999</v>
      </c>
      <c r="Z133" s="13">
        <f xml:space="preserve"> 3066783.24/35454042.09</f>
        <v>8.6500242545405059E-2</v>
      </c>
      <c r="AA133" s="13">
        <f>1922011.65/34829729.91</f>
        <v>5.5183076497190099E-2</v>
      </c>
      <c r="AB133" s="12">
        <v>1922011.65</v>
      </c>
      <c r="AC133" s="12">
        <v>0</v>
      </c>
      <c r="AD133" s="12">
        <v>0</v>
      </c>
      <c r="AE133" s="12">
        <v>1716.96</v>
      </c>
      <c r="AF133" s="12">
        <v>259.94</v>
      </c>
      <c r="AG133" s="12">
        <f t="shared" si="3"/>
        <v>1976.9</v>
      </c>
      <c r="AH133" s="12">
        <v>879421.21</v>
      </c>
      <c r="AI133" s="12">
        <v>70563.78</v>
      </c>
      <c r="AJ133" s="12">
        <v>223638.61</v>
      </c>
      <c r="AK133" s="12">
        <v>3991.95</v>
      </c>
      <c r="AL133" s="12">
        <v>71934.5</v>
      </c>
      <c r="AM133" s="12">
        <v>17599.650000000001</v>
      </c>
      <c r="AN133" s="12">
        <v>117354.89</v>
      </c>
      <c r="AO133" s="12">
        <v>10200</v>
      </c>
      <c r="AP133" s="12">
        <v>2337.5</v>
      </c>
      <c r="AQ133" s="12">
        <v>0</v>
      </c>
      <c r="AR133" s="12">
        <v>79528.7</v>
      </c>
      <c r="AS133" s="12">
        <v>27861.42</v>
      </c>
      <c r="AT133" s="12">
        <v>0</v>
      </c>
      <c r="AU133" s="12">
        <v>0</v>
      </c>
      <c r="AV133" s="12">
        <v>43128.14</v>
      </c>
      <c r="AW133" s="12">
        <v>0</v>
      </c>
      <c r="AX133" s="12">
        <v>1702795.21</v>
      </c>
      <c r="AY133" s="13">
        <f t="shared" ref="AY133:AY195" si="6">AW133/AX133</f>
        <v>0</v>
      </c>
      <c r="AZ133" s="12">
        <v>0</v>
      </c>
      <c r="BA133" s="12">
        <v>193753</v>
      </c>
      <c r="BB133" s="12">
        <v>0</v>
      </c>
      <c r="BC133" s="12">
        <v>381674.81</v>
      </c>
      <c r="BD133" s="12">
        <v>0</v>
      </c>
      <c r="BE133" s="12">
        <v>0</v>
      </c>
      <c r="BF133" s="12">
        <v>0</v>
      </c>
      <c r="BG133" s="12">
        <f t="shared" ref="BG133:BG195" si="7">SUM(BE133:BF133)</f>
        <v>0</v>
      </c>
      <c r="BH133" s="12">
        <v>0</v>
      </c>
      <c r="BI133" s="14">
        <v>6238</v>
      </c>
      <c r="BJ133" s="14">
        <v>1991</v>
      </c>
      <c r="BK133" s="14">
        <v>1</v>
      </c>
      <c r="BL133" s="14">
        <v>-3</v>
      </c>
      <c r="BM133" s="14">
        <v>-77</v>
      </c>
      <c r="BN133" s="14">
        <v>-232</v>
      </c>
      <c r="BO133" s="14">
        <v>-120</v>
      </c>
      <c r="BP133" s="14">
        <v>-363</v>
      </c>
      <c r="BQ133" s="14">
        <v>0</v>
      </c>
      <c r="BR133" s="14">
        <v>102</v>
      </c>
      <c r="BS133" s="14">
        <v>-874</v>
      </c>
      <c r="BT133" s="14">
        <v>-4</v>
      </c>
      <c r="BU133" s="14">
        <v>6659</v>
      </c>
      <c r="BV133" s="14">
        <v>33</v>
      </c>
      <c r="BW133" s="14">
        <v>163</v>
      </c>
      <c r="BX133" s="14">
        <v>103</v>
      </c>
      <c r="BY133" s="14">
        <v>584</v>
      </c>
      <c r="BZ133" s="14">
        <v>25</v>
      </c>
      <c r="CA133" s="19">
        <v>6</v>
      </c>
    </row>
    <row r="134" spans="1:79" ht="15.6" x14ac:dyDescent="0.3">
      <c r="A134" s="11">
        <v>13</v>
      </c>
      <c r="B134" s="11" t="s">
        <v>161</v>
      </c>
      <c r="C134" s="11" t="s">
        <v>162</v>
      </c>
      <c r="D134" s="11" t="s">
        <v>529</v>
      </c>
      <c r="E134" s="11" t="s">
        <v>522</v>
      </c>
      <c r="F134" s="11" t="s">
        <v>523</v>
      </c>
      <c r="G134" s="12">
        <v>51076834.729999997</v>
      </c>
      <c r="H134" s="12">
        <v>51084540.280000001</v>
      </c>
      <c r="I134" s="12">
        <v>49943220.659999996</v>
      </c>
      <c r="J134" s="12">
        <v>14505049.359999999</v>
      </c>
      <c r="K134" s="12">
        <v>1224165.73</v>
      </c>
      <c r="L134" s="12">
        <v>14799213.17</v>
      </c>
      <c r="M134" s="12">
        <v>0</v>
      </c>
      <c r="N134" s="12">
        <v>0</v>
      </c>
      <c r="O134" s="12">
        <v>2994.3</v>
      </c>
      <c r="P134" s="12">
        <v>1599268.21</v>
      </c>
      <c r="Q134" s="12">
        <v>0</v>
      </c>
      <c r="R134" s="12">
        <v>0</v>
      </c>
      <c r="S134" s="12">
        <v>4911299.59</v>
      </c>
      <c r="T134" s="12">
        <v>5008422</v>
      </c>
      <c r="U134" s="12">
        <v>0</v>
      </c>
      <c r="V134" s="12">
        <v>0</v>
      </c>
      <c r="W134" s="12">
        <v>45089186.689999998</v>
      </c>
      <c r="X134" s="12">
        <v>7705.55</v>
      </c>
      <c r="Y134" s="12">
        <v>45096892.240000002</v>
      </c>
      <c r="Z134" s="13">
        <v>0.14156116545200348</v>
      </c>
      <c r="AA134" s="13">
        <v>6.7400000000000002E-2</v>
      </c>
      <c r="AB134" s="12">
        <v>3038774.33</v>
      </c>
      <c r="AC134" s="12">
        <v>0</v>
      </c>
      <c r="AD134" s="12">
        <v>0</v>
      </c>
      <c r="AE134" s="12">
        <v>7705.55</v>
      </c>
      <c r="AF134" s="12">
        <v>0</v>
      </c>
      <c r="AG134" s="12">
        <f t="shared" ref="AG134:AG195" si="8">SUM(AE134:AF134)</f>
        <v>7705.55</v>
      </c>
      <c r="AH134" s="12">
        <v>1627217.9199999999</v>
      </c>
      <c r="AI134" s="12">
        <v>125755.6</v>
      </c>
      <c r="AJ134" s="12">
        <v>325655.74</v>
      </c>
      <c r="AK134" s="12">
        <v>3866.01</v>
      </c>
      <c r="AL134" s="12">
        <v>171925.67</v>
      </c>
      <c r="AM134" s="12">
        <v>5265</v>
      </c>
      <c r="AN134" s="12">
        <v>67534.820000000007</v>
      </c>
      <c r="AO134" s="12">
        <v>9400</v>
      </c>
      <c r="AP134" s="12">
        <v>2172.5</v>
      </c>
      <c r="AQ134" s="12">
        <v>0</v>
      </c>
      <c r="AR134" s="12">
        <v>94285.57</v>
      </c>
      <c r="AS134" s="12">
        <v>22336.880000000001</v>
      </c>
      <c r="AT134" s="12">
        <v>0</v>
      </c>
      <c r="AU134" s="12">
        <v>2912.47</v>
      </c>
      <c r="AV134" s="12">
        <v>41729.64</v>
      </c>
      <c r="AW134" s="12">
        <v>0</v>
      </c>
      <c r="AX134" s="12">
        <v>2660807.38</v>
      </c>
      <c r="AY134" s="13">
        <f t="shared" si="6"/>
        <v>0</v>
      </c>
      <c r="AZ134" s="12">
        <v>0</v>
      </c>
      <c r="BA134" s="12">
        <v>193753</v>
      </c>
      <c r="BB134" s="12">
        <v>0</v>
      </c>
      <c r="BC134" s="12">
        <v>554926.69999999995</v>
      </c>
      <c r="BD134" s="12">
        <v>0</v>
      </c>
      <c r="BE134" s="12">
        <v>0</v>
      </c>
      <c r="BF134" s="12">
        <v>0</v>
      </c>
      <c r="BG134" s="12">
        <f t="shared" si="7"/>
        <v>0</v>
      </c>
      <c r="BH134" s="12">
        <v>0</v>
      </c>
      <c r="BI134" s="14">
        <v>6296</v>
      </c>
      <c r="BJ134" s="14">
        <v>2526</v>
      </c>
      <c r="BK134" s="14">
        <v>29</v>
      </c>
      <c r="BL134" s="14">
        <v>-15</v>
      </c>
      <c r="BM134" s="14">
        <v>-88</v>
      </c>
      <c r="BN134" s="14">
        <v>-156</v>
      </c>
      <c r="BO134" s="14">
        <v>-325</v>
      </c>
      <c r="BP134" s="14">
        <v>-781</v>
      </c>
      <c r="BQ134" s="14">
        <v>3</v>
      </c>
      <c r="BR134" s="14">
        <v>23</v>
      </c>
      <c r="BS134" s="14">
        <v>-839</v>
      </c>
      <c r="BT134" s="14">
        <v>-1</v>
      </c>
      <c r="BU134" s="14">
        <v>6672</v>
      </c>
      <c r="BV134" s="14">
        <v>14</v>
      </c>
      <c r="BW134" s="14">
        <v>118</v>
      </c>
      <c r="BX134" s="14">
        <v>67</v>
      </c>
      <c r="BY134" s="14">
        <v>451</v>
      </c>
      <c r="BZ134" s="14">
        <v>204</v>
      </c>
      <c r="CA134" s="19">
        <v>1</v>
      </c>
    </row>
    <row r="135" spans="1:79" ht="15.6" x14ac:dyDescent="0.3">
      <c r="A135" s="11">
        <v>14</v>
      </c>
      <c r="B135" s="11" t="s">
        <v>28</v>
      </c>
      <c r="C135" s="11" t="s">
        <v>29</v>
      </c>
      <c r="D135" s="11" t="s">
        <v>530</v>
      </c>
      <c r="E135" s="43"/>
      <c r="F135" s="11" t="s">
        <v>531</v>
      </c>
      <c r="G135" s="12">
        <v>25284969.239999998</v>
      </c>
      <c r="H135" s="12">
        <v>25284972.260000002</v>
      </c>
      <c r="I135" s="12">
        <v>24507715.710000001</v>
      </c>
      <c r="J135" s="12">
        <v>0</v>
      </c>
      <c r="K135" s="12">
        <v>775302.43</v>
      </c>
      <c r="L135" s="12">
        <v>8455683.5700000003</v>
      </c>
      <c r="M135" s="12">
        <v>0</v>
      </c>
      <c r="N135" s="12">
        <v>10297.4</v>
      </c>
      <c r="O135" s="12">
        <v>39732.080000000002</v>
      </c>
      <c r="P135" s="12">
        <v>737716.39</v>
      </c>
      <c r="Q135" s="12">
        <v>0</v>
      </c>
      <c r="R135" s="12">
        <v>0</v>
      </c>
      <c r="S135" s="12">
        <v>2869712.87</v>
      </c>
      <c r="T135" s="12">
        <v>1763281.22</v>
      </c>
      <c r="U135" s="12">
        <v>0</v>
      </c>
      <c r="V135" s="12">
        <v>0</v>
      </c>
      <c r="W135" s="12">
        <v>16591619.529999999</v>
      </c>
      <c r="X135" s="12">
        <v>10300.42</v>
      </c>
      <c r="Y135" s="12">
        <v>16601919.949999999</v>
      </c>
      <c r="Z135" s="13">
        <v>0.51912641525268555</v>
      </c>
      <c r="AA135" s="13">
        <v>8.4199999999999997E-2</v>
      </c>
      <c r="AB135" s="12">
        <v>1396602.44</v>
      </c>
      <c r="AC135" s="12">
        <v>0</v>
      </c>
      <c r="AD135" s="12">
        <v>0</v>
      </c>
      <c r="AE135" s="12">
        <v>3.02</v>
      </c>
      <c r="AF135" s="12">
        <v>0.27</v>
      </c>
      <c r="AG135" s="12">
        <f t="shared" si="8"/>
        <v>3.29</v>
      </c>
      <c r="AH135" s="12">
        <v>551383.48</v>
      </c>
      <c r="AI135" s="12">
        <v>44222.09</v>
      </c>
      <c r="AJ135" s="12">
        <v>107965.57</v>
      </c>
      <c r="AK135" s="12">
        <v>15924.53</v>
      </c>
      <c r="AL135" s="12">
        <v>78353.52</v>
      </c>
      <c r="AM135" s="12">
        <v>8779.2999999999993</v>
      </c>
      <c r="AN135" s="12">
        <v>66227.91</v>
      </c>
      <c r="AO135" s="12">
        <v>7300</v>
      </c>
      <c r="AP135" s="12">
        <v>0</v>
      </c>
      <c r="AQ135" s="12">
        <v>0</v>
      </c>
      <c r="AR135" s="12">
        <v>42979.83</v>
      </c>
      <c r="AS135" s="12">
        <v>8062.13</v>
      </c>
      <c r="AT135" s="12">
        <v>0</v>
      </c>
      <c r="AU135" s="12">
        <v>5802.2</v>
      </c>
      <c r="AV135" s="12">
        <v>54772.959999999999</v>
      </c>
      <c r="AW135" s="12">
        <v>0</v>
      </c>
      <c r="AX135" s="12">
        <v>1069303.6399999999</v>
      </c>
      <c r="AY135" s="13">
        <f t="shared" si="6"/>
        <v>0</v>
      </c>
      <c r="AZ135" s="12">
        <v>0</v>
      </c>
      <c r="BA135" s="12">
        <v>193753</v>
      </c>
      <c r="BB135" s="12">
        <v>0</v>
      </c>
      <c r="BC135" s="12">
        <v>215551.24</v>
      </c>
      <c r="BD135" s="12">
        <v>0</v>
      </c>
      <c r="BE135" s="12">
        <v>0</v>
      </c>
      <c r="BF135" s="12">
        <v>0</v>
      </c>
      <c r="BG135" s="12">
        <f t="shared" si="7"/>
        <v>0</v>
      </c>
      <c r="BH135" s="12">
        <v>0</v>
      </c>
      <c r="BI135" s="14">
        <v>3126</v>
      </c>
      <c r="BJ135" s="14">
        <v>2651</v>
      </c>
      <c r="BK135" s="14">
        <v>9</v>
      </c>
      <c r="BL135" s="14">
        <v>0</v>
      </c>
      <c r="BM135" s="14">
        <v>-242</v>
      </c>
      <c r="BN135" s="14">
        <v>-133</v>
      </c>
      <c r="BO135" s="14">
        <v>-564</v>
      </c>
      <c r="BP135" s="14">
        <v>-102</v>
      </c>
      <c r="BQ135" s="14">
        <v>45</v>
      </c>
      <c r="BR135" s="14">
        <v>-3</v>
      </c>
      <c r="BS135" s="14">
        <v>-234</v>
      </c>
      <c r="BT135" s="14">
        <v>-2</v>
      </c>
      <c r="BU135" s="14">
        <v>4551</v>
      </c>
      <c r="BV135" s="14">
        <v>14</v>
      </c>
      <c r="BW135" s="14">
        <v>37</v>
      </c>
      <c r="BX135" s="14">
        <v>18</v>
      </c>
      <c r="BY135" s="14">
        <v>168</v>
      </c>
      <c r="BZ135" s="14">
        <v>6</v>
      </c>
      <c r="CA135" s="19">
        <v>5</v>
      </c>
    </row>
    <row r="136" spans="1:79" ht="15.6" x14ac:dyDescent="0.3">
      <c r="A136" s="11">
        <v>14</v>
      </c>
      <c r="B136" s="11" t="s">
        <v>141</v>
      </c>
      <c r="C136" s="11" t="s">
        <v>142</v>
      </c>
      <c r="D136" s="11" t="s">
        <v>532</v>
      </c>
      <c r="E136" s="43"/>
      <c r="F136" s="11" t="s">
        <v>531</v>
      </c>
      <c r="G136" s="12">
        <v>20155712.25</v>
      </c>
      <c r="H136" s="12">
        <v>20157134.559999999</v>
      </c>
      <c r="I136" s="12">
        <v>20015840.93</v>
      </c>
      <c r="J136" s="12">
        <v>3217749.88</v>
      </c>
      <c r="K136" s="12">
        <v>235266.61</v>
      </c>
      <c r="L136" s="12">
        <v>5858910.9100000001</v>
      </c>
      <c r="M136" s="12">
        <v>0</v>
      </c>
      <c r="N136" s="12">
        <v>0</v>
      </c>
      <c r="O136" s="12">
        <v>0</v>
      </c>
      <c r="P136" s="12">
        <v>728814.66</v>
      </c>
      <c r="Q136" s="12">
        <v>0</v>
      </c>
      <c r="R136" s="12">
        <v>0</v>
      </c>
      <c r="S136" s="12">
        <v>1678001.01</v>
      </c>
      <c r="T136" s="12">
        <v>1264951.25</v>
      </c>
      <c r="U136" s="12">
        <v>0</v>
      </c>
      <c r="V136" s="12">
        <v>0</v>
      </c>
      <c r="W136" s="12">
        <v>14718383.65</v>
      </c>
      <c r="X136" s="12">
        <v>1422.31</v>
      </c>
      <c r="Y136" s="12">
        <v>14719805.960000001</v>
      </c>
      <c r="Z136" s="13">
        <v>0.41067206859588623</v>
      </c>
      <c r="AA136" s="13">
        <v>8.6599999999999996E-2</v>
      </c>
      <c r="AB136" s="12">
        <v>1275983.78</v>
      </c>
      <c r="AC136" s="12">
        <v>1422.31</v>
      </c>
      <c r="AD136" s="12">
        <v>15442.74</v>
      </c>
      <c r="AE136" s="12">
        <v>0</v>
      </c>
      <c r="AF136" s="12">
        <v>380.85</v>
      </c>
      <c r="AG136" s="12">
        <f t="shared" si="8"/>
        <v>380.85</v>
      </c>
      <c r="AH136" s="12">
        <v>498103.54</v>
      </c>
      <c r="AI136" s="12">
        <v>41003.71</v>
      </c>
      <c r="AJ136" s="12">
        <v>64269.25</v>
      </c>
      <c r="AK136" s="12">
        <v>2490.75</v>
      </c>
      <c r="AL136" s="12">
        <v>102804.12</v>
      </c>
      <c r="AM136" s="12">
        <v>33637.040000000001</v>
      </c>
      <c r="AN136" s="12">
        <v>60630.94</v>
      </c>
      <c r="AO136" s="12">
        <v>7300</v>
      </c>
      <c r="AP136" s="12">
        <v>225</v>
      </c>
      <c r="AQ136" s="12">
        <v>3000</v>
      </c>
      <c r="AR136" s="12">
        <v>39306.39</v>
      </c>
      <c r="AS136" s="12">
        <v>18421.89</v>
      </c>
      <c r="AT136" s="12">
        <v>0</v>
      </c>
      <c r="AU136" s="12">
        <v>1116.78</v>
      </c>
      <c r="AV136" s="12">
        <v>37775.120000000003</v>
      </c>
      <c r="AW136" s="12">
        <v>0</v>
      </c>
      <c r="AX136" s="12">
        <v>972063.83</v>
      </c>
      <c r="AY136" s="13">
        <f t="shared" si="6"/>
        <v>0</v>
      </c>
      <c r="AZ136" s="12">
        <v>0</v>
      </c>
      <c r="BA136" s="12">
        <v>193753</v>
      </c>
      <c r="BB136" s="12">
        <v>0</v>
      </c>
      <c r="BC136" s="12">
        <v>240712.85</v>
      </c>
      <c r="BD136" s="12">
        <v>0</v>
      </c>
      <c r="BE136" s="12">
        <v>0</v>
      </c>
      <c r="BF136" s="12">
        <v>0</v>
      </c>
      <c r="BG136" s="12">
        <f t="shared" si="7"/>
        <v>0</v>
      </c>
      <c r="BH136" s="12">
        <v>0</v>
      </c>
      <c r="BI136" s="14">
        <v>2629</v>
      </c>
      <c r="BJ136" s="14">
        <v>1529</v>
      </c>
      <c r="BK136" s="14">
        <v>83</v>
      </c>
      <c r="BL136" s="14">
        <v>-2</v>
      </c>
      <c r="BM136" s="14">
        <v>-147</v>
      </c>
      <c r="BN136" s="14">
        <v>-86</v>
      </c>
      <c r="BO136" s="14">
        <v>-259</v>
      </c>
      <c r="BP136" s="14">
        <v>-112</v>
      </c>
      <c r="BQ136" s="14">
        <v>0</v>
      </c>
      <c r="BR136" s="14">
        <v>-115</v>
      </c>
      <c r="BS136" s="14">
        <v>-252</v>
      </c>
      <c r="BT136" s="14">
        <v>-2</v>
      </c>
      <c r="BU136" s="14">
        <v>3266</v>
      </c>
      <c r="BV136" s="14">
        <v>42</v>
      </c>
      <c r="BW136" s="14">
        <v>15</v>
      </c>
      <c r="BX136" s="14">
        <v>18</v>
      </c>
      <c r="BY136" s="14">
        <v>191</v>
      </c>
      <c r="BZ136" s="14">
        <v>0</v>
      </c>
      <c r="CA136" s="19">
        <v>0</v>
      </c>
    </row>
    <row r="137" spans="1:79" ht="15.6" x14ac:dyDescent="0.3">
      <c r="A137" s="11">
        <v>14</v>
      </c>
      <c r="B137" s="11" t="s">
        <v>154</v>
      </c>
      <c r="C137" s="11" t="s">
        <v>155</v>
      </c>
      <c r="D137" s="11" t="s">
        <v>530</v>
      </c>
      <c r="E137" s="43"/>
      <c r="F137" s="11" t="s">
        <v>531</v>
      </c>
      <c r="G137" s="12">
        <v>23592147.239999998</v>
      </c>
      <c r="H137" s="12">
        <v>23601717.16</v>
      </c>
      <c r="I137" s="12">
        <v>22798001.839999996</v>
      </c>
      <c r="J137" s="12">
        <v>0</v>
      </c>
      <c r="K137" s="12">
        <v>1046378.91</v>
      </c>
      <c r="L137" s="12">
        <v>7988522.6100000003</v>
      </c>
      <c r="M137" s="12">
        <v>1644.46</v>
      </c>
      <c r="N137" s="12">
        <v>40419.67</v>
      </c>
      <c r="O137" s="12">
        <v>8167.81</v>
      </c>
      <c r="P137" s="12">
        <v>507915.79</v>
      </c>
      <c r="Q137" s="12">
        <v>0</v>
      </c>
      <c r="R137" s="12">
        <v>16612.77</v>
      </c>
      <c r="S137" s="12">
        <v>3216967.6</v>
      </c>
      <c r="T137" s="12">
        <v>2228944.27</v>
      </c>
      <c r="U137" s="12">
        <v>0</v>
      </c>
      <c r="V137" s="12">
        <v>0</v>
      </c>
      <c r="W137" s="12">
        <v>16387986.4</v>
      </c>
      <c r="X137" s="12">
        <v>70205.649999999994</v>
      </c>
      <c r="Y137" s="12">
        <v>16458192.050000001</v>
      </c>
      <c r="Z137" s="13">
        <v>0.42815607786178589</v>
      </c>
      <c r="AA137" s="13">
        <v>7.8100000000000003E-2</v>
      </c>
      <c r="AB137" s="12">
        <v>1279558.56</v>
      </c>
      <c r="AC137" s="12">
        <v>0</v>
      </c>
      <c r="AD137" s="12">
        <v>0</v>
      </c>
      <c r="AE137" s="12">
        <v>9569.92</v>
      </c>
      <c r="AF137" s="12">
        <v>0</v>
      </c>
      <c r="AG137" s="12">
        <f t="shared" si="8"/>
        <v>9569.92</v>
      </c>
      <c r="AH137" s="12">
        <v>513554.74</v>
      </c>
      <c r="AI137" s="12">
        <v>42407.15</v>
      </c>
      <c r="AJ137" s="12">
        <v>128518.17</v>
      </c>
      <c r="AK137" s="12">
        <v>0</v>
      </c>
      <c r="AL137" s="12">
        <v>94379.19</v>
      </c>
      <c r="AM137" s="12">
        <v>1847.44</v>
      </c>
      <c r="AN137" s="12">
        <v>48248.639999999999</v>
      </c>
      <c r="AO137" s="12">
        <v>7300</v>
      </c>
      <c r="AP137" s="12">
        <v>3460.72</v>
      </c>
      <c r="AQ137" s="12">
        <v>0</v>
      </c>
      <c r="AR137" s="12">
        <v>54181.46</v>
      </c>
      <c r="AS137" s="12">
        <v>9758.49</v>
      </c>
      <c r="AT137" s="12">
        <v>0</v>
      </c>
      <c r="AU137" s="12">
        <v>17446.73</v>
      </c>
      <c r="AV137" s="12">
        <v>45152.66</v>
      </c>
      <c r="AW137" s="12">
        <v>0</v>
      </c>
      <c r="AX137" s="12">
        <v>1012390.91</v>
      </c>
      <c r="AY137" s="13">
        <f t="shared" si="6"/>
        <v>0</v>
      </c>
      <c r="AZ137" s="12">
        <v>1000</v>
      </c>
      <c r="BA137" s="12">
        <v>193753</v>
      </c>
      <c r="BB137" s="12">
        <v>0</v>
      </c>
      <c r="BC137" s="12">
        <v>202909.85</v>
      </c>
      <c r="BD137" s="12">
        <v>0</v>
      </c>
      <c r="BE137" s="12">
        <v>0</v>
      </c>
      <c r="BF137" s="12">
        <v>0</v>
      </c>
      <c r="BG137" s="12">
        <f t="shared" si="7"/>
        <v>0</v>
      </c>
      <c r="BH137" s="12">
        <v>0</v>
      </c>
      <c r="BI137" s="14">
        <v>2846</v>
      </c>
      <c r="BJ137" s="14">
        <v>2533</v>
      </c>
      <c r="BK137" s="14">
        <v>247</v>
      </c>
      <c r="BL137" s="14">
        <v>-262</v>
      </c>
      <c r="BM137" s="14">
        <v>-252</v>
      </c>
      <c r="BN137" s="14">
        <v>-112</v>
      </c>
      <c r="BO137" s="14">
        <v>-589</v>
      </c>
      <c r="BP137" s="14">
        <v>-129</v>
      </c>
      <c r="BQ137" s="14">
        <v>57</v>
      </c>
      <c r="BR137" s="14">
        <v>96</v>
      </c>
      <c r="BS137" s="14">
        <v>-167</v>
      </c>
      <c r="BT137" s="14">
        <v>-6</v>
      </c>
      <c r="BU137" s="14">
        <v>4262</v>
      </c>
      <c r="BV137" s="14">
        <v>5</v>
      </c>
      <c r="BW137" s="14">
        <v>43</v>
      </c>
      <c r="BX137" s="14">
        <v>13</v>
      </c>
      <c r="BY137" s="14">
        <v>135</v>
      </c>
      <c r="BZ137" s="14">
        <v>6</v>
      </c>
      <c r="CA137" s="19">
        <v>1</v>
      </c>
    </row>
    <row r="138" spans="1:79" ht="15.6" x14ac:dyDescent="0.3">
      <c r="A138" s="11">
        <v>15</v>
      </c>
      <c r="B138" s="11" t="s">
        <v>16</v>
      </c>
      <c r="C138" s="11" t="s">
        <v>17</v>
      </c>
      <c r="D138" s="11" t="s">
        <v>533</v>
      </c>
      <c r="E138" s="11" t="s">
        <v>403</v>
      </c>
      <c r="F138" s="11" t="s">
        <v>534</v>
      </c>
      <c r="G138" s="12">
        <v>18709234.170000002</v>
      </c>
      <c r="H138" s="12">
        <v>18709234.170000002</v>
      </c>
      <c r="I138" s="12">
        <v>17915509.920000002</v>
      </c>
      <c r="J138" s="12">
        <v>69212.740000000005</v>
      </c>
      <c r="K138" s="12">
        <v>1712271.39</v>
      </c>
      <c r="L138" s="12">
        <v>4623893.79</v>
      </c>
      <c r="M138" s="12">
        <v>0</v>
      </c>
      <c r="N138" s="12">
        <v>0</v>
      </c>
      <c r="O138" s="12">
        <v>0</v>
      </c>
      <c r="P138" s="12">
        <v>1164537.8999999999</v>
      </c>
      <c r="Q138" s="12">
        <v>0</v>
      </c>
      <c r="R138" s="12">
        <v>0</v>
      </c>
      <c r="S138" s="12">
        <v>4938549.5999999996</v>
      </c>
      <c r="T138" s="12">
        <v>1887969.56</v>
      </c>
      <c r="U138" s="12">
        <v>0</v>
      </c>
      <c r="V138" s="12">
        <v>0</v>
      </c>
      <c r="W138" s="12">
        <v>15656051.470000001</v>
      </c>
      <c r="X138" s="12">
        <v>127680.01</v>
      </c>
      <c r="Y138" s="12">
        <v>15783731.48</v>
      </c>
      <c r="Z138" s="13">
        <v>0.23501098155975342</v>
      </c>
      <c r="AA138" s="13">
        <v>8.0500000000000002E-2</v>
      </c>
      <c r="AB138" s="12">
        <v>1259616.49</v>
      </c>
      <c r="AC138" s="12">
        <v>0</v>
      </c>
      <c r="AD138" s="12">
        <v>0</v>
      </c>
      <c r="AE138" s="12">
        <v>0</v>
      </c>
      <c r="AF138" s="12">
        <v>389.51</v>
      </c>
      <c r="AG138" s="12">
        <f t="shared" si="8"/>
        <v>389.51</v>
      </c>
      <c r="AH138" s="12">
        <v>583439.28</v>
      </c>
      <c r="AI138" s="12">
        <v>49567.73</v>
      </c>
      <c r="AJ138" s="12">
        <v>116422.47</v>
      </c>
      <c r="AK138" s="12">
        <v>0</v>
      </c>
      <c r="AL138" s="12">
        <v>78735.63</v>
      </c>
      <c r="AM138" s="12">
        <v>4400</v>
      </c>
      <c r="AN138" s="12">
        <v>31008.75</v>
      </c>
      <c r="AO138" s="12">
        <v>7869</v>
      </c>
      <c r="AP138" s="12">
        <v>1000</v>
      </c>
      <c r="AQ138" s="12">
        <v>0</v>
      </c>
      <c r="AR138" s="12">
        <v>43190.2</v>
      </c>
      <c r="AS138" s="12">
        <v>11872.48</v>
      </c>
      <c r="AT138" s="12">
        <v>10.95</v>
      </c>
      <c r="AU138" s="12">
        <v>1022.9</v>
      </c>
      <c r="AV138" s="12">
        <v>39995.96</v>
      </c>
      <c r="AW138" s="12">
        <v>0</v>
      </c>
      <c r="AX138" s="12">
        <v>1046033.61</v>
      </c>
      <c r="AY138" s="13">
        <f t="shared" si="6"/>
        <v>0</v>
      </c>
      <c r="AZ138" s="12">
        <v>0</v>
      </c>
      <c r="BA138" s="12">
        <v>193753</v>
      </c>
      <c r="BB138" s="12">
        <v>0</v>
      </c>
      <c r="BC138" s="12">
        <v>215125.9</v>
      </c>
      <c r="BD138" s="12">
        <v>0</v>
      </c>
      <c r="BE138" s="12">
        <v>0</v>
      </c>
      <c r="BF138" s="12">
        <v>0</v>
      </c>
      <c r="BG138" s="12">
        <f t="shared" si="7"/>
        <v>0</v>
      </c>
      <c r="BH138" s="12">
        <v>0</v>
      </c>
      <c r="BI138" s="14">
        <v>1790</v>
      </c>
      <c r="BJ138" s="14">
        <v>2180</v>
      </c>
      <c r="BK138" s="14">
        <v>0</v>
      </c>
      <c r="BL138" s="14">
        <v>-34</v>
      </c>
      <c r="BM138" s="14">
        <v>-110</v>
      </c>
      <c r="BN138" s="14">
        <v>-92</v>
      </c>
      <c r="BO138" s="14">
        <v>-649</v>
      </c>
      <c r="BP138" s="14">
        <v>-184</v>
      </c>
      <c r="BQ138" s="14">
        <v>33</v>
      </c>
      <c r="BR138" s="14">
        <v>-2</v>
      </c>
      <c r="BS138" s="14">
        <v>-204</v>
      </c>
      <c r="BT138" s="14">
        <v>0</v>
      </c>
      <c r="BU138" s="14">
        <v>2728</v>
      </c>
      <c r="BV138" s="14">
        <v>3</v>
      </c>
      <c r="BW138" s="14">
        <v>58</v>
      </c>
      <c r="BX138" s="14">
        <v>25</v>
      </c>
      <c r="BY138" s="14">
        <v>74</v>
      </c>
      <c r="BZ138" s="14">
        <v>46</v>
      </c>
      <c r="CA138" s="19">
        <v>1</v>
      </c>
    </row>
    <row r="139" spans="1:79" ht="15.6" x14ac:dyDescent="0.3">
      <c r="A139" s="11">
        <v>15</v>
      </c>
      <c r="B139" s="11" t="s">
        <v>129</v>
      </c>
      <c r="C139" s="11" t="s">
        <v>130</v>
      </c>
      <c r="D139" s="11" t="s">
        <v>535</v>
      </c>
      <c r="E139" s="43"/>
      <c r="F139" s="11" t="s">
        <v>536</v>
      </c>
      <c r="G139" s="12">
        <v>7986874.5999999996</v>
      </c>
      <c r="H139" s="12">
        <v>7988096.4800000004</v>
      </c>
      <c r="I139" s="12">
        <v>7711019.3699999992</v>
      </c>
      <c r="J139" s="12">
        <v>0</v>
      </c>
      <c r="K139" s="12">
        <v>724941.52</v>
      </c>
      <c r="L139" s="12">
        <v>1594036.12</v>
      </c>
      <c r="M139" s="12">
        <v>0</v>
      </c>
      <c r="N139" s="12">
        <v>0</v>
      </c>
      <c r="O139" s="12">
        <v>0</v>
      </c>
      <c r="P139" s="12">
        <v>409921.01</v>
      </c>
      <c r="Q139" s="12">
        <v>0</v>
      </c>
      <c r="R139" s="12">
        <v>7877.06</v>
      </c>
      <c r="S139" s="12">
        <v>2820798.4</v>
      </c>
      <c r="T139" s="12">
        <v>792531.71</v>
      </c>
      <c r="U139" s="12">
        <v>1500</v>
      </c>
      <c r="V139" s="12">
        <v>0</v>
      </c>
      <c r="W139" s="12">
        <v>6984098.8899999997</v>
      </c>
      <c r="X139" s="12">
        <v>22216.91</v>
      </c>
      <c r="Y139" s="12">
        <v>7006315.7999999998</v>
      </c>
      <c r="Z139" s="13">
        <v>0.21436189115047455</v>
      </c>
      <c r="AA139" s="13">
        <v>9.1899999999999996E-2</v>
      </c>
      <c r="AB139" s="12">
        <v>641870.13</v>
      </c>
      <c r="AC139" s="12">
        <v>0</v>
      </c>
      <c r="AD139" s="12">
        <v>0</v>
      </c>
      <c r="AE139" s="12">
        <v>1221.8800000000001</v>
      </c>
      <c r="AF139" s="12">
        <v>23.29</v>
      </c>
      <c r="AG139" s="12">
        <f t="shared" si="8"/>
        <v>1245.17</v>
      </c>
      <c r="AH139" s="12">
        <v>144462.06</v>
      </c>
      <c r="AI139" s="12">
        <v>11495.29</v>
      </c>
      <c r="AJ139" s="12">
        <v>25572.74</v>
      </c>
      <c r="AK139" s="12">
        <v>0</v>
      </c>
      <c r="AL139" s="12">
        <v>57278.16</v>
      </c>
      <c r="AM139" s="12">
        <v>2609.58</v>
      </c>
      <c r="AN139" s="12">
        <v>25115.33</v>
      </c>
      <c r="AO139" s="12">
        <v>8250</v>
      </c>
      <c r="AP139" s="12">
        <v>39627.379999999997</v>
      </c>
      <c r="AQ139" s="12">
        <v>0</v>
      </c>
      <c r="AR139" s="12">
        <f>3449.75+4869.88+18510.77</f>
        <v>26830.400000000001</v>
      </c>
      <c r="AS139" s="12">
        <v>7898.96</v>
      </c>
      <c r="AT139" s="12">
        <v>0</v>
      </c>
      <c r="AU139" s="12">
        <v>12481.54</v>
      </c>
      <c r="AV139" s="12">
        <v>2945.64</v>
      </c>
      <c r="AW139" s="12">
        <v>0</v>
      </c>
      <c r="AX139" s="12">
        <v>424302.06</v>
      </c>
      <c r="AY139" s="13">
        <f t="shared" si="6"/>
        <v>0</v>
      </c>
      <c r="AZ139" s="12">
        <v>0</v>
      </c>
      <c r="BA139" s="12">
        <v>193753</v>
      </c>
      <c r="BB139" s="12">
        <v>0</v>
      </c>
      <c r="BC139" s="12">
        <v>80045.53</v>
      </c>
      <c r="BD139" s="12">
        <v>0</v>
      </c>
      <c r="BE139" s="12">
        <v>0</v>
      </c>
      <c r="BF139" s="12">
        <v>0</v>
      </c>
      <c r="BG139" s="12">
        <f t="shared" si="7"/>
        <v>0</v>
      </c>
      <c r="BH139" s="12">
        <v>0</v>
      </c>
      <c r="BI139" s="14">
        <v>936</v>
      </c>
      <c r="BJ139" s="14">
        <v>796</v>
      </c>
      <c r="BK139" s="14">
        <v>0</v>
      </c>
      <c r="BL139" s="14">
        <v>0</v>
      </c>
      <c r="BM139" s="14">
        <v>-53</v>
      </c>
      <c r="BN139" s="14">
        <v>-61</v>
      </c>
      <c r="BO139" s="14">
        <v>-106</v>
      </c>
      <c r="BP139" s="14">
        <v>-92</v>
      </c>
      <c r="BQ139" s="14">
        <v>0</v>
      </c>
      <c r="BR139" s="14">
        <v>0</v>
      </c>
      <c r="BS139" s="14">
        <v>-115</v>
      </c>
      <c r="BT139" s="14">
        <v>-2</v>
      </c>
      <c r="BU139" s="14">
        <v>1303</v>
      </c>
      <c r="BV139" s="14">
        <v>6</v>
      </c>
      <c r="BW139" s="14">
        <v>35</v>
      </c>
      <c r="BX139" s="14">
        <v>14</v>
      </c>
      <c r="BY139" s="14">
        <v>57</v>
      </c>
      <c r="BZ139" s="14">
        <v>3</v>
      </c>
      <c r="CA139" s="19">
        <v>6</v>
      </c>
    </row>
    <row r="140" spans="1:79" ht="15.6" x14ac:dyDescent="0.3">
      <c r="A140" s="11">
        <v>15</v>
      </c>
      <c r="B140" s="11" t="s">
        <v>214</v>
      </c>
      <c r="C140" s="11" t="s">
        <v>128</v>
      </c>
      <c r="D140" s="11" t="s">
        <v>533</v>
      </c>
      <c r="E140" s="11" t="s">
        <v>403</v>
      </c>
      <c r="F140" s="11" t="s">
        <v>534</v>
      </c>
      <c r="G140" s="12">
        <v>17986445.870000001</v>
      </c>
      <c r="H140" s="12">
        <v>17986445.870000001</v>
      </c>
      <c r="I140" s="12">
        <v>16703547.34</v>
      </c>
      <c r="J140" s="12">
        <v>0</v>
      </c>
      <c r="K140" s="12">
        <v>1261364.68</v>
      </c>
      <c r="L140" s="12">
        <v>4238263.5</v>
      </c>
      <c r="M140" s="12">
        <v>0</v>
      </c>
      <c r="N140" s="12">
        <v>0</v>
      </c>
      <c r="O140" s="12">
        <v>20602.72</v>
      </c>
      <c r="P140" s="12">
        <v>870586.9</v>
      </c>
      <c r="Q140" s="12">
        <v>0</v>
      </c>
      <c r="R140" s="12">
        <v>0</v>
      </c>
      <c r="S140" s="12">
        <v>4746137.49</v>
      </c>
      <c r="T140" s="12">
        <v>1535931.24</v>
      </c>
      <c r="U140" s="12">
        <v>0</v>
      </c>
      <c r="V140" s="12">
        <v>0</v>
      </c>
      <c r="W140" s="12">
        <v>13796251.039999999</v>
      </c>
      <c r="X140" s="12">
        <v>361439.23</v>
      </c>
      <c r="Y140" s="12">
        <v>14157690.27</v>
      </c>
      <c r="Z140" s="13">
        <v>0.28143301606178284</v>
      </c>
      <c r="AA140" s="13">
        <v>8.14E-2</v>
      </c>
      <c r="AB140" s="12">
        <v>1123364.51</v>
      </c>
      <c r="AC140" s="12">
        <v>0</v>
      </c>
      <c r="AD140" s="12">
        <v>0</v>
      </c>
      <c r="AE140" s="12">
        <v>0</v>
      </c>
      <c r="AF140" s="12">
        <v>0</v>
      </c>
      <c r="AG140" s="12">
        <f t="shared" si="8"/>
        <v>0</v>
      </c>
      <c r="AH140" s="12">
        <v>515286.04</v>
      </c>
      <c r="AI140" s="12">
        <v>45993.31</v>
      </c>
      <c r="AJ140" s="12">
        <v>98848.35</v>
      </c>
      <c r="AK140" s="12">
        <v>0</v>
      </c>
      <c r="AL140" s="12">
        <v>99079.31</v>
      </c>
      <c r="AM140" s="12">
        <v>4595.82</v>
      </c>
      <c r="AN140" s="12">
        <v>51797.01</v>
      </c>
      <c r="AO140" s="12">
        <v>7869</v>
      </c>
      <c r="AP140" s="12">
        <v>0</v>
      </c>
      <c r="AQ140" s="12">
        <v>0</v>
      </c>
      <c r="AR140" s="12">
        <v>38618.19</v>
      </c>
      <c r="AS140" s="12">
        <v>6923.69</v>
      </c>
      <c r="AT140" s="12">
        <v>0</v>
      </c>
      <c r="AU140" s="12">
        <v>905.44</v>
      </c>
      <c r="AV140" s="12">
        <v>20167.849999999999</v>
      </c>
      <c r="AW140" s="12">
        <v>0</v>
      </c>
      <c r="AX140" s="12">
        <v>936159.16</v>
      </c>
      <c r="AY140" s="13">
        <f t="shared" si="6"/>
        <v>0</v>
      </c>
      <c r="AZ140" s="12">
        <v>0</v>
      </c>
      <c r="BA140" s="12">
        <v>193753</v>
      </c>
      <c r="BB140" s="12">
        <v>0</v>
      </c>
      <c r="BC140" s="12">
        <v>171914.05</v>
      </c>
      <c r="BD140" s="12">
        <v>0</v>
      </c>
      <c r="BE140" s="12">
        <v>0</v>
      </c>
      <c r="BF140" s="12">
        <v>0</v>
      </c>
      <c r="BG140" s="12">
        <f t="shared" si="7"/>
        <v>0</v>
      </c>
      <c r="BH140" s="12">
        <v>0</v>
      </c>
      <c r="BI140" s="14">
        <v>1937</v>
      </c>
      <c r="BJ140" s="14">
        <v>2337</v>
      </c>
      <c r="BK140" s="14">
        <v>0</v>
      </c>
      <c r="BL140" s="14">
        <v>0</v>
      </c>
      <c r="BM140" s="14">
        <v>-136</v>
      </c>
      <c r="BN140" s="14">
        <v>-101</v>
      </c>
      <c r="BO140" s="14">
        <v>-808</v>
      </c>
      <c r="BP140" s="14">
        <v>-197</v>
      </c>
      <c r="BQ140" s="14">
        <v>0</v>
      </c>
      <c r="BR140" s="14">
        <v>-1</v>
      </c>
      <c r="BS140" s="14">
        <v>-203</v>
      </c>
      <c r="BT140" s="14">
        <v>-5</v>
      </c>
      <c r="BU140" s="14">
        <v>2823</v>
      </c>
      <c r="BV140" s="14">
        <v>12</v>
      </c>
      <c r="BW140" s="14">
        <v>73</v>
      </c>
      <c r="BX140" s="14">
        <v>37</v>
      </c>
      <c r="BY140" s="14">
        <v>57</v>
      </c>
      <c r="BZ140" s="14">
        <v>41</v>
      </c>
      <c r="CA140" s="19">
        <v>0</v>
      </c>
    </row>
    <row r="141" spans="1:79" ht="15.6" x14ac:dyDescent="0.3">
      <c r="A141" s="11">
        <v>16</v>
      </c>
      <c r="B141" s="11" t="s">
        <v>51</v>
      </c>
      <c r="C141" s="11" t="s">
        <v>52</v>
      </c>
      <c r="D141" s="11" t="s">
        <v>537</v>
      </c>
      <c r="E141" s="11" t="s">
        <v>495</v>
      </c>
      <c r="F141" s="11" t="s">
        <v>534</v>
      </c>
      <c r="G141" s="12">
        <v>12396202.550000001</v>
      </c>
      <c r="H141" s="12">
        <v>12396202.550000001</v>
      </c>
      <c r="I141" s="12">
        <v>12015703.09</v>
      </c>
      <c r="J141" s="12">
        <v>86865.99</v>
      </c>
      <c r="K141" s="12">
        <v>2280248.6</v>
      </c>
      <c r="L141" s="12">
        <v>1366730.45</v>
      </c>
      <c r="M141" s="12">
        <v>0</v>
      </c>
      <c r="N141" s="12">
        <v>0</v>
      </c>
      <c r="O141" s="12">
        <v>0</v>
      </c>
      <c r="P141" s="12">
        <v>1142931.28</v>
      </c>
      <c r="Q141" s="12">
        <v>0</v>
      </c>
      <c r="R141" s="12">
        <v>0</v>
      </c>
      <c r="S141" s="12">
        <v>3034607.3</v>
      </c>
      <c r="T141" s="12">
        <v>1434681.07</v>
      </c>
      <c r="U141" s="12">
        <v>19022.169999999998</v>
      </c>
      <c r="V141" s="12">
        <v>0</v>
      </c>
      <c r="W141" s="12">
        <v>10323257.779999999</v>
      </c>
      <c r="X141" s="12">
        <v>40399.65</v>
      </c>
      <c r="Y141" s="12">
        <v>10363657.43</v>
      </c>
      <c r="Z141" s="13">
        <v>0.18092624843120575</v>
      </c>
      <c r="AA141" s="13">
        <v>9.4700000000000006E-2</v>
      </c>
      <c r="AB141" s="12">
        <v>977193.09</v>
      </c>
      <c r="AC141" s="12">
        <v>0</v>
      </c>
      <c r="AD141" s="12">
        <v>0</v>
      </c>
      <c r="AE141" s="12">
        <v>0</v>
      </c>
      <c r="AF141" s="12">
        <v>0</v>
      </c>
      <c r="AG141" s="12">
        <f t="shared" si="8"/>
        <v>0</v>
      </c>
      <c r="AH141" s="12">
        <v>338156.11</v>
      </c>
      <c r="AI141" s="12">
        <v>28828.82</v>
      </c>
      <c r="AJ141" s="12">
        <v>70573.240000000005</v>
      </c>
      <c r="AK141" s="12">
        <v>0</v>
      </c>
      <c r="AL141" s="12">
        <v>70285.740000000005</v>
      </c>
      <c r="AM141" s="12">
        <v>31850.05</v>
      </c>
      <c r="AN141" s="12">
        <v>40859.050000000003</v>
      </c>
      <c r="AO141" s="12">
        <v>10500</v>
      </c>
      <c r="AP141" s="12">
        <v>0</v>
      </c>
      <c r="AQ141" s="12">
        <v>0</v>
      </c>
      <c r="AR141" s="12">
        <v>37347.339999999997</v>
      </c>
      <c r="AS141" s="12">
        <v>11049.97</v>
      </c>
      <c r="AT141" s="12">
        <v>0</v>
      </c>
      <c r="AU141" s="12">
        <v>13889.44</v>
      </c>
      <c r="AV141" s="12">
        <v>27402.3</v>
      </c>
      <c r="AW141" s="12">
        <v>0</v>
      </c>
      <c r="AX141" s="12">
        <v>707244.39</v>
      </c>
      <c r="AY141" s="13">
        <f t="shared" si="6"/>
        <v>0</v>
      </c>
      <c r="AZ141" s="12">
        <v>0</v>
      </c>
      <c r="BA141" s="12">
        <v>193753</v>
      </c>
      <c r="BB141" s="12">
        <v>0</v>
      </c>
      <c r="BC141" s="12">
        <v>160854.62</v>
      </c>
      <c r="BD141" s="12">
        <v>0</v>
      </c>
      <c r="BE141" s="12">
        <v>0</v>
      </c>
      <c r="BF141" s="12">
        <v>0</v>
      </c>
      <c r="BG141" s="12">
        <f t="shared" si="7"/>
        <v>0</v>
      </c>
      <c r="BH141" s="12">
        <v>0</v>
      </c>
      <c r="BI141" s="14">
        <v>1658</v>
      </c>
      <c r="BJ141" s="14">
        <v>2856</v>
      </c>
      <c r="BK141" s="14">
        <v>0</v>
      </c>
      <c r="BL141" s="14">
        <v>0</v>
      </c>
      <c r="BM141" s="14">
        <v>-306</v>
      </c>
      <c r="BN141" s="14">
        <v>-112</v>
      </c>
      <c r="BO141" s="14">
        <v>-1213</v>
      </c>
      <c r="BP141" s="14">
        <v>-136</v>
      </c>
      <c r="BQ141" s="14">
        <v>0</v>
      </c>
      <c r="BR141" s="14">
        <v>0</v>
      </c>
      <c r="BS141" s="14">
        <v>-68</v>
      </c>
      <c r="BT141" s="14">
        <v>0</v>
      </c>
      <c r="BU141" s="14">
        <v>2679</v>
      </c>
      <c r="BV141" s="14">
        <v>0</v>
      </c>
      <c r="BW141" s="14">
        <v>29</v>
      </c>
      <c r="BX141" s="14">
        <v>11</v>
      </c>
      <c r="BY141" s="14">
        <v>17</v>
      </c>
      <c r="BZ141" s="14">
        <v>1</v>
      </c>
      <c r="CA141" s="19">
        <v>0</v>
      </c>
    </row>
    <row r="142" spans="1:79" ht="15.6" x14ac:dyDescent="0.3">
      <c r="A142" s="11">
        <v>16</v>
      </c>
      <c r="B142" s="11" t="s">
        <v>71</v>
      </c>
      <c r="C142" s="11" t="s">
        <v>72</v>
      </c>
      <c r="D142" s="11" t="s">
        <v>538</v>
      </c>
      <c r="E142" s="11" t="s">
        <v>495</v>
      </c>
      <c r="F142" s="11" t="s">
        <v>534</v>
      </c>
      <c r="G142" s="12">
        <v>17441310.73</v>
      </c>
      <c r="H142" s="12">
        <v>17441310.73</v>
      </c>
      <c r="I142" s="12">
        <v>16608395.640000001</v>
      </c>
      <c r="J142" s="12">
        <v>0</v>
      </c>
      <c r="K142" s="12">
        <v>3417313.34</v>
      </c>
      <c r="L142" s="12">
        <v>2006593.7</v>
      </c>
      <c r="M142" s="12">
        <v>0</v>
      </c>
      <c r="N142" s="12">
        <v>0</v>
      </c>
      <c r="O142" s="12">
        <v>0</v>
      </c>
      <c r="P142" s="12">
        <v>1260161.98</v>
      </c>
      <c r="Q142" s="12">
        <v>0</v>
      </c>
      <c r="R142" s="12">
        <v>0</v>
      </c>
      <c r="S142" s="12">
        <v>3615310.64</v>
      </c>
      <c r="T142" s="12">
        <v>3101416.08</v>
      </c>
      <c r="U142" s="12">
        <v>36708.39</v>
      </c>
      <c r="V142" s="12">
        <v>0</v>
      </c>
      <c r="W142" s="12">
        <v>14501840.949999999</v>
      </c>
      <c r="X142" s="12">
        <v>36708.39</v>
      </c>
      <c r="Y142" s="12">
        <v>14538549.34</v>
      </c>
      <c r="Z142" s="13">
        <v>0.18855568766593933</v>
      </c>
      <c r="AA142" s="13">
        <v>7.5899999999999995E-2</v>
      </c>
      <c r="AB142" s="12">
        <v>1101045.21</v>
      </c>
      <c r="AC142" s="12">
        <v>0</v>
      </c>
      <c r="AD142" s="12">
        <v>0</v>
      </c>
      <c r="AE142" s="12">
        <v>0</v>
      </c>
      <c r="AF142" s="12">
        <v>0</v>
      </c>
      <c r="AG142" s="12">
        <f t="shared" si="8"/>
        <v>0</v>
      </c>
      <c r="AH142" s="12">
        <v>444829.11</v>
      </c>
      <c r="AI142" s="12">
        <v>39276.18</v>
      </c>
      <c r="AJ142" s="12">
        <v>89409.94</v>
      </c>
      <c r="AK142" s="12">
        <v>4805.05</v>
      </c>
      <c r="AL142" s="12">
        <v>54362.73</v>
      </c>
      <c r="AM142" s="12">
        <v>25224.94</v>
      </c>
      <c r="AN142" s="12">
        <v>56069.3</v>
      </c>
      <c r="AO142" s="12">
        <v>10500</v>
      </c>
      <c r="AP142" s="12">
        <v>0</v>
      </c>
      <c r="AQ142" s="12">
        <v>0</v>
      </c>
      <c r="AR142" s="12">
        <v>66148.88</v>
      </c>
      <c r="AS142" s="12">
        <v>3567.88</v>
      </c>
      <c r="AT142" s="12">
        <v>0</v>
      </c>
      <c r="AU142" s="12">
        <v>20034.240000000002</v>
      </c>
      <c r="AV142" s="12">
        <v>62751.51</v>
      </c>
      <c r="AW142" s="12">
        <v>0</v>
      </c>
      <c r="AX142" s="12">
        <v>932140.38</v>
      </c>
      <c r="AY142" s="13">
        <f t="shared" si="6"/>
        <v>0</v>
      </c>
      <c r="AZ142" s="12">
        <v>0</v>
      </c>
      <c r="BA142" s="12">
        <v>193753</v>
      </c>
      <c r="BB142" s="12">
        <v>0</v>
      </c>
      <c r="BC142" s="12">
        <v>182149.6</v>
      </c>
      <c r="BD142" s="12">
        <v>0</v>
      </c>
      <c r="BE142" s="12">
        <v>0</v>
      </c>
      <c r="BF142" s="12">
        <v>0</v>
      </c>
      <c r="BG142" s="12">
        <f t="shared" si="7"/>
        <v>0</v>
      </c>
      <c r="BH142" s="12">
        <v>0</v>
      </c>
      <c r="BI142" s="14">
        <v>3001</v>
      </c>
      <c r="BJ142" s="14">
        <v>6322</v>
      </c>
      <c r="BK142" s="14">
        <v>0</v>
      </c>
      <c r="BL142" s="14">
        <v>-13</v>
      </c>
      <c r="BM142" s="14">
        <v>-352</v>
      </c>
      <c r="BN142" s="14">
        <v>-65</v>
      </c>
      <c r="BO142" s="14">
        <v>-3765</v>
      </c>
      <c r="BP142" s="14">
        <v>-304</v>
      </c>
      <c r="BQ142" s="14">
        <v>3</v>
      </c>
      <c r="BR142" s="14">
        <v>0</v>
      </c>
      <c r="BS142" s="14">
        <v>-22</v>
      </c>
      <c r="BT142" s="14">
        <v>0</v>
      </c>
      <c r="BU142" s="14">
        <v>4805</v>
      </c>
      <c r="BV142" s="14">
        <v>3</v>
      </c>
      <c r="BW142" s="14">
        <v>7</v>
      </c>
      <c r="BX142" s="14">
        <v>2</v>
      </c>
      <c r="BY142" s="14">
        <v>5</v>
      </c>
      <c r="BZ142" s="14">
        <v>8</v>
      </c>
      <c r="CA142" s="19">
        <v>0</v>
      </c>
    </row>
    <row r="143" spans="1:79" ht="15.6" x14ac:dyDescent="0.3">
      <c r="A143" s="11">
        <v>16</v>
      </c>
      <c r="B143" s="11" t="s">
        <v>73</v>
      </c>
      <c r="C143" s="11" t="s">
        <v>74</v>
      </c>
      <c r="D143" s="11" t="s">
        <v>539</v>
      </c>
      <c r="E143" s="11" t="s">
        <v>495</v>
      </c>
      <c r="F143" s="11" t="s">
        <v>534</v>
      </c>
      <c r="G143" s="12">
        <v>41355732.25</v>
      </c>
      <c r="H143" s="12">
        <v>41355732.25</v>
      </c>
      <c r="I143" s="12">
        <v>40391137.200000003</v>
      </c>
      <c r="J143" s="12">
        <v>0</v>
      </c>
      <c r="K143" s="12">
        <v>8147082.8300000001</v>
      </c>
      <c r="L143" s="12">
        <v>8327077.2999999998</v>
      </c>
      <c r="M143" s="12">
        <v>0</v>
      </c>
      <c r="N143" s="12">
        <v>0</v>
      </c>
      <c r="O143" s="12">
        <v>59011.31</v>
      </c>
      <c r="P143" s="12">
        <v>2652817.4</v>
      </c>
      <c r="Q143" s="12">
        <v>0</v>
      </c>
      <c r="R143" s="12">
        <v>0</v>
      </c>
      <c r="S143" s="12">
        <v>9787573.7200000007</v>
      </c>
      <c r="T143" s="12">
        <v>5300702.91</v>
      </c>
      <c r="U143" s="12">
        <v>49036.07</v>
      </c>
      <c r="V143" s="12">
        <v>0</v>
      </c>
      <c r="W143" s="12">
        <v>36591235.859999999</v>
      </c>
      <c r="X143" s="12">
        <v>51776.31</v>
      </c>
      <c r="Y143" s="12">
        <v>36643012.170000002</v>
      </c>
      <c r="Z143" s="13">
        <v>0.16368472576141357</v>
      </c>
      <c r="AA143" s="13">
        <v>6.3299999999999995E-2</v>
      </c>
      <c r="AB143" s="12">
        <v>2319710.63</v>
      </c>
      <c r="AC143" s="12">
        <v>0</v>
      </c>
      <c r="AD143" s="12">
        <v>27044.34</v>
      </c>
      <c r="AE143" s="12">
        <v>0</v>
      </c>
      <c r="AF143" s="12">
        <v>0</v>
      </c>
      <c r="AG143" s="12">
        <f t="shared" si="8"/>
        <v>0</v>
      </c>
      <c r="AH143" s="12">
        <v>1082620.73</v>
      </c>
      <c r="AI143" s="12">
        <v>97594.34</v>
      </c>
      <c r="AJ143" s="12">
        <v>209266.69</v>
      </c>
      <c r="AK143" s="12">
        <v>36656.800000000003</v>
      </c>
      <c r="AL143" s="12">
        <v>111403.91</v>
      </c>
      <c r="AM143" s="12">
        <v>13540.25</v>
      </c>
      <c r="AN143" s="12">
        <v>45096.31</v>
      </c>
      <c r="AO143" s="12">
        <v>10500</v>
      </c>
      <c r="AP143" s="12">
        <v>22953.5</v>
      </c>
      <c r="AQ143" s="12">
        <v>0</v>
      </c>
      <c r="AR143" s="12">
        <v>132596.51</v>
      </c>
      <c r="AS143" s="12">
        <v>22776.42</v>
      </c>
      <c r="AT143" s="12">
        <v>0</v>
      </c>
      <c r="AU143" s="12">
        <v>3148.44</v>
      </c>
      <c r="AV143" s="12">
        <v>45701.19</v>
      </c>
      <c r="AW143" s="12">
        <v>0</v>
      </c>
      <c r="AX143" s="12">
        <v>1964484.46</v>
      </c>
      <c r="AY143" s="13">
        <f t="shared" si="6"/>
        <v>0</v>
      </c>
      <c r="AZ143" s="12">
        <v>313</v>
      </c>
      <c r="BA143" s="12">
        <v>193574.52</v>
      </c>
      <c r="BB143" s="12">
        <v>0</v>
      </c>
      <c r="BC143" s="12">
        <v>446179.6</v>
      </c>
      <c r="BD143" s="12">
        <v>0</v>
      </c>
      <c r="BE143" s="12">
        <v>0</v>
      </c>
      <c r="BF143" s="12">
        <v>0</v>
      </c>
      <c r="BG143" s="12">
        <f t="shared" si="7"/>
        <v>0</v>
      </c>
      <c r="BH143" s="12">
        <v>0</v>
      </c>
      <c r="BI143" s="14">
        <v>4344</v>
      </c>
      <c r="BJ143" s="14">
        <v>8928</v>
      </c>
      <c r="BK143" s="14">
        <v>6</v>
      </c>
      <c r="BL143" s="14">
        <v>-1</v>
      </c>
      <c r="BM143" s="14">
        <v>-376</v>
      </c>
      <c r="BN143" s="14">
        <v>-331</v>
      </c>
      <c r="BO143" s="14">
        <v>-4471</v>
      </c>
      <c r="BP143" s="14">
        <v>-645</v>
      </c>
      <c r="BQ143" s="14">
        <v>99</v>
      </c>
      <c r="BR143" s="14">
        <v>-4</v>
      </c>
      <c r="BS143" s="14">
        <v>-135</v>
      </c>
      <c r="BT143" s="14">
        <v>-6</v>
      </c>
      <c r="BU143" s="14">
        <v>7410</v>
      </c>
      <c r="BV143" s="14">
        <v>0</v>
      </c>
      <c r="BW143" s="14">
        <v>109</v>
      </c>
      <c r="BX143" s="14">
        <v>7</v>
      </c>
      <c r="BY143" s="14">
        <v>15</v>
      </c>
      <c r="BZ143" s="14">
        <v>1</v>
      </c>
      <c r="CA143" s="19">
        <v>5</v>
      </c>
    </row>
    <row r="144" spans="1:79" ht="15.6" x14ac:dyDescent="0.3">
      <c r="A144" s="11">
        <v>16</v>
      </c>
      <c r="B144" s="11" t="s">
        <v>81</v>
      </c>
      <c r="C144" s="11" t="s">
        <v>82</v>
      </c>
      <c r="D144" s="11" t="s">
        <v>538</v>
      </c>
      <c r="E144" s="11" t="s">
        <v>495</v>
      </c>
      <c r="F144" s="11" t="s">
        <v>534</v>
      </c>
      <c r="G144" s="12">
        <v>22888816.699999999</v>
      </c>
      <c r="H144" s="12">
        <v>22888816.699999999</v>
      </c>
      <c r="I144" s="12">
        <v>21530330.800000001</v>
      </c>
      <c r="J144" s="12">
        <v>0</v>
      </c>
      <c r="K144" s="12">
        <v>4847168.04</v>
      </c>
      <c r="L144" s="12">
        <v>2913431.58</v>
      </c>
      <c r="M144" s="12">
        <v>0</v>
      </c>
      <c r="N144" s="12">
        <v>0</v>
      </c>
      <c r="O144" s="12">
        <v>0</v>
      </c>
      <c r="P144" s="12">
        <v>1317542.3899999999</v>
      </c>
      <c r="Q144" s="12">
        <v>0</v>
      </c>
      <c r="R144" s="12">
        <v>0</v>
      </c>
      <c r="S144" s="12">
        <v>5209752.57</v>
      </c>
      <c r="T144" s="12">
        <v>3968170.43</v>
      </c>
      <c r="U144" s="12">
        <v>53438.49</v>
      </c>
      <c r="V144" s="12">
        <v>0</v>
      </c>
      <c r="W144" s="12">
        <v>19961004.210000001</v>
      </c>
      <c r="X144" s="12">
        <v>71297.759999999995</v>
      </c>
      <c r="Y144" s="12">
        <v>20032301.969999999</v>
      </c>
      <c r="Z144" s="13">
        <v>0.17577312886714935</v>
      </c>
      <c r="AA144" s="13">
        <v>8.5400000000000004E-2</v>
      </c>
      <c r="AB144" s="12">
        <v>1704939.2</v>
      </c>
      <c r="AC144" s="12">
        <v>0</v>
      </c>
      <c r="AD144" s="12">
        <v>0</v>
      </c>
      <c r="AE144" s="12">
        <v>0</v>
      </c>
      <c r="AF144" s="12">
        <v>0</v>
      </c>
      <c r="AG144" s="12">
        <f t="shared" si="8"/>
        <v>0</v>
      </c>
      <c r="AH144" s="12">
        <v>572539.93000000005</v>
      </c>
      <c r="AI144" s="12">
        <v>50535.41</v>
      </c>
      <c r="AJ144" s="12">
        <v>94165.74</v>
      </c>
      <c r="AK144" s="12">
        <v>71550.960000000006</v>
      </c>
      <c r="AL144" s="12">
        <v>92999.94</v>
      </c>
      <c r="AM144" s="12">
        <v>2534.8200000000002</v>
      </c>
      <c r="AN144" s="12">
        <v>182240.34</v>
      </c>
      <c r="AO144" s="12">
        <v>10500</v>
      </c>
      <c r="AP144" s="12">
        <v>-1000</v>
      </c>
      <c r="AQ144" s="12">
        <v>0</v>
      </c>
      <c r="AR144" s="12">
        <v>158978.46</v>
      </c>
      <c r="AS144" s="12">
        <v>14490.85</v>
      </c>
      <c r="AT144" s="12">
        <v>0</v>
      </c>
      <c r="AU144" s="12">
        <v>11898.5</v>
      </c>
      <c r="AV144" s="12">
        <v>130243.51</v>
      </c>
      <c r="AW144" s="12">
        <v>0</v>
      </c>
      <c r="AX144" s="12">
        <v>1482261.52</v>
      </c>
      <c r="AY144" s="13">
        <f t="shared" si="6"/>
        <v>0</v>
      </c>
      <c r="AZ144" s="12">
        <v>0</v>
      </c>
      <c r="BA144" s="12">
        <v>193752.98</v>
      </c>
      <c r="BB144" s="12">
        <v>0</v>
      </c>
      <c r="BC144" s="12">
        <v>343088.87</v>
      </c>
      <c r="BD144" s="12">
        <v>0</v>
      </c>
      <c r="BE144" s="12">
        <v>0</v>
      </c>
      <c r="BF144" s="12">
        <v>0</v>
      </c>
      <c r="BG144" s="12">
        <f t="shared" si="7"/>
        <v>0</v>
      </c>
      <c r="BH144" s="12">
        <v>0</v>
      </c>
      <c r="BI144" s="14">
        <v>3167</v>
      </c>
      <c r="BJ144" s="14">
        <v>6795</v>
      </c>
      <c r="BK144" s="14">
        <v>8</v>
      </c>
      <c r="BL144" s="14">
        <v>-3</v>
      </c>
      <c r="BM144" s="14">
        <v>-459</v>
      </c>
      <c r="BN144" s="14">
        <v>-196</v>
      </c>
      <c r="BO144" s="14">
        <v>-4091</v>
      </c>
      <c r="BP144" s="14">
        <v>-363</v>
      </c>
      <c r="BQ144" s="14">
        <v>-15</v>
      </c>
      <c r="BR144" s="14">
        <v>-26</v>
      </c>
      <c r="BS144" s="14">
        <v>-177</v>
      </c>
      <c r="BT144" s="14">
        <v>-5</v>
      </c>
      <c r="BU144" s="14">
        <v>4635</v>
      </c>
      <c r="BV144" s="14">
        <v>17</v>
      </c>
      <c r="BW144" s="14">
        <v>77</v>
      </c>
      <c r="BX144" s="14">
        <v>22</v>
      </c>
      <c r="BY144" s="14">
        <v>73</v>
      </c>
      <c r="BZ144" s="14">
        <v>5</v>
      </c>
      <c r="CA144" s="19">
        <v>0</v>
      </c>
    </row>
    <row r="145" spans="1:79" ht="15.6" x14ac:dyDescent="0.3">
      <c r="A145" s="11">
        <v>16</v>
      </c>
      <c r="B145" s="11" t="s">
        <v>197</v>
      </c>
      <c r="C145" s="11" t="s">
        <v>198</v>
      </c>
      <c r="D145" s="11" t="s">
        <v>540</v>
      </c>
      <c r="E145" s="11" t="s">
        <v>495</v>
      </c>
      <c r="F145" s="11" t="s">
        <v>534</v>
      </c>
      <c r="G145" s="12">
        <v>24623650.629999999</v>
      </c>
      <c r="H145" s="12">
        <v>24623647.91</v>
      </c>
      <c r="I145" s="12">
        <v>23560708.309999999</v>
      </c>
      <c r="J145" s="12">
        <v>0</v>
      </c>
      <c r="K145" s="12">
        <v>5024008.2699999996</v>
      </c>
      <c r="L145" s="12">
        <v>2786388.12</v>
      </c>
      <c r="M145" s="12">
        <v>0</v>
      </c>
      <c r="N145" s="12">
        <v>0</v>
      </c>
      <c r="O145" s="12">
        <v>0</v>
      </c>
      <c r="P145" s="12">
        <v>1625824.08</v>
      </c>
      <c r="Q145" s="12">
        <v>0</v>
      </c>
      <c r="R145" s="12">
        <v>0</v>
      </c>
      <c r="S145" s="12">
        <v>4580579.13</v>
      </c>
      <c r="T145" s="12">
        <v>4512240.04</v>
      </c>
      <c r="U145" s="12">
        <v>103223.14</v>
      </c>
      <c r="V145" s="12">
        <v>0</v>
      </c>
      <c r="W145" s="12">
        <v>20448231.25</v>
      </c>
      <c r="X145" s="12">
        <v>551365.62</v>
      </c>
      <c r="Y145" s="12">
        <v>20999596.870000001</v>
      </c>
      <c r="Z145" s="13">
        <v>0.19109943509101868</v>
      </c>
      <c r="AA145" s="13">
        <v>9.3899999999999997E-2</v>
      </c>
      <c r="AB145" s="12">
        <v>1919191.61</v>
      </c>
      <c r="AC145" s="12">
        <v>0</v>
      </c>
      <c r="AD145" s="12">
        <v>0</v>
      </c>
      <c r="AE145" s="12">
        <v>0</v>
      </c>
      <c r="AF145" s="12">
        <v>0</v>
      </c>
      <c r="AG145" s="12">
        <f t="shared" si="8"/>
        <v>0</v>
      </c>
      <c r="AH145" s="12">
        <v>600618.55000000005</v>
      </c>
      <c r="AI145" s="12">
        <v>53409.13</v>
      </c>
      <c r="AJ145" s="12">
        <v>135243.82</v>
      </c>
      <c r="AK145" s="12">
        <v>28212.01</v>
      </c>
      <c r="AL145" s="12">
        <v>174025</v>
      </c>
      <c r="AM145" s="12">
        <v>16869.95</v>
      </c>
      <c r="AN145" s="12">
        <v>57128.73</v>
      </c>
      <c r="AO145" s="12">
        <v>10500</v>
      </c>
      <c r="AP145" s="12">
        <v>4530</v>
      </c>
      <c r="AQ145" s="12">
        <v>0</v>
      </c>
      <c r="AR145" s="12">
        <v>132594.79999999999</v>
      </c>
      <c r="AS145" s="12">
        <v>19333.38</v>
      </c>
      <c r="AT145" s="12">
        <v>0</v>
      </c>
      <c r="AU145" s="12">
        <v>32565.79</v>
      </c>
      <c r="AV145" s="12">
        <v>244611.07</v>
      </c>
      <c r="AW145" s="12">
        <v>0</v>
      </c>
      <c r="AX145" s="12">
        <v>1606703.95</v>
      </c>
      <c r="AY145" s="13">
        <f t="shared" si="6"/>
        <v>0</v>
      </c>
      <c r="AZ145" s="12">
        <v>703.24</v>
      </c>
      <c r="BA145" s="12">
        <v>193752.99</v>
      </c>
      <c r="BB145" s="12">
        <v>0</v>
      </c>
      <c r="BC145" s="12">
        <v>332049.42</v>
      </c>
      <c r="BD145" s="12">
        <v>0</v>
      </c>
      <c r="BE145" s="12">
        <v>0</v>
      </c>
      <c r="BF145" s="12">
        <v>0</v>
      </c>
      <c r="BG145" s="12">
        <f t="shared" si="7"/>
        <v>0</v>
      </c>
      <c r="BH145" s="12">
        <v>0</v>
      </c>
      <c r="BI145" s="14">
        <v>3502</v>
      </c>
      <c r="BJ145" s="14">
        <v>5940</v>
      </c>
      <c r="BK145" s="14">
        <v>0</v>
      </c>
      <c r="BL145" s="14">
        <v>0</v>
      </c>
      <c r="BM145" s="14">
        <v>-353</v>
      </c>
      <c r="BN145" s="14">
        <v>-163</v>
      </c>
      <c r="BO145" s="14">
        <v>-3651</v>
      </c>
      <c r="BP145" s="14">
        <v>-445</v>
      </c>
      <c r="BQ145" s="14">
        <v>0</v>
      </c>
      <c r="BR145" s="14">
        <v>-11</v>
      </c>
      <c r="BS145" s="14">
        <v>-234</v>
      </c>
      <c r="BT145" s="14">
        <v>-8</v>
      </c>
      <c r="BU145" s="14">
        <v>4577</v>
      </c>
      <c r="BV145" s="14">
        <v>0</v>
      </c>
      <c r="BW145" s="14">
        <v>69</v>
      </c>
      <c r="BX145" s="14">
        <v>30</v>
      </c>
      <c r="BY145" s="14">
        <v>87</v>
      </c>
      <c r="BZ145" s="14">
        <v>12</v>
      </c>
      <c r="CA145" s="19">
        <v>6</v>
      </c>
    </row>
    <row r="146" spans="1:79" ht="15.6" x14ac:dyDescent="0.3">
      <c r="A146" s="24">
        <v>17</v>
      </c>
      <c r="B146" s="25" t="s">
        <v>369</v>
      </c>
      <c r="C146" s="25" t="s">
        <v>370</v>
      </c>
      <c r="D146" s="11" t="s">
        <v>541</v>
      </c>
      <c r="E146" s="11" t="s">
        <v>394</v>
      </c>
      <c r="F146" s="11" t="s">
        <v>534</v>
      </c>
      <c r="G146" s="24">
        <v>39641848.670000002</v>
      </c>
      <c r="H146" s="24">
        <v>39641848.670000002</v>
      </c>
      <c r="I146" s="24">
        <v>37899302.719999999</v>
      </c>
      <c r="J146" s="24">
        <v>0</v>
      </c>
      <c r="K146" s="24">
        <v>3017306.11</v>
      </c>
      <c r="L146" s="24">
        <v>13338559.02</v>
      </c>
      <c r="M146" s="24">
        <v>0</v>
      </c>
      <c r="N146" s="24">
        <v>0</v>
      </c>
      <c r="O146" s="24">
        <v>0</v>
      </c>
      <c r="P146" s="24">
        <v>4228739.47</v>
      </c>
      <c r="Q146" s="24">
        <v>0</v>
      </c>
      <c r="R146" s="24">
        <v>0</v>
      </c>
      <c r="S146" s="24">
        <v>6134040.5199999996</v>
      </c>
      <c r="T146" s="24">
        <v>6884179.8799999999</v>
      </c>
      <c r="U146" s="24">
        <v>0</v>
      </c>
      <c r="V146" s="24">
        <v>0</v>
      </c>
      <c r="W146" s="24">
        <v>36136858.890000001</v>
      </c>
      <c r="X146" s="24">
        <v>0</v>
      </c>
      <c r="Y146" s="24">
        <v>36136858.890000001</v>
      </c>
      <c r="Z146" s="26">
        <v>0.1343887</v>
      </c>
      <c r="AA146" s="26">
        <v>7.0099999999999996E-2</v>
      </c>
      <c r="AB146" s="24">
        <v>2533958.89</v>
      </c>
      <c r="AC146" s="24">
        <v>0</v>
      </c>
      <c r="AD146" s="24">
        <v>0</v>
      </c>
      <c r="AE146" s="24">
        <v>0</v>
      </c>
      <c r="AF146" s="24">
        <v>0</v>
      </c>
      <c r="AG146" s="12">
        <f t="shared" si="8"/>
        <v>0</v>
      </c>
      <c r="AH146" s="24">
        <v>1228019.8400000001</v>
      </c>
      <c r="AI146" s="24">
        <v>104477.6</v>
      </c>
      <c r="AJ146" s="24">
        <v>203036.5</v>
      </c>
      <c r="AK146" s="24">
        <v>0</v>
      </c>
      <c r="AL146" s="24">
        <v>161713.76</v>
      </c>
      <c r="AM146" s="24">
        <v>11137.58</v>
      </c>
      <c r="AN146" s="24">
        <v>123567.69</v>
      </c>
      <c r="AO146" s="24">
        <v>9600</v>
      </c>
      <c r="AP146" s="24">
        <v>0</v>
      </c>
      <c r="AQ146" s="24">
        <v>0</v>
      </c>
      <c r="AR146" s="24">
        <v>147105.23000000001</v>
      </c>
      <c r="AS146" s="24">
        <v>33737.760000000002</v>
      </c>
      <c r="AT146" s="24">
        <v>22376.46</v>
      </c>
      <c r="AU146" s="24">
        <v>29788.82</v>
      </c>
      <c r="AV146" s="24">
        <v>47327.73</v>
      </c>
      <c r="AW146" s="24">
        <v>0</v>
      </c>
      <c r="AX146" s="24">
        <v>2250468.4900000002</v>
      </c>
      <c r="AY146" s="13">
        <f t="shared" si="6"/>
        <v>0</v>
      </c>
      <c r="AZ146" s="24">
        <v>0</v>
      </c>
      <c r="BA146" s="24">
        <v>193752.95</v>
      </c>
      <c r="BB146" s="24">
        <v>0</v>
      </c>
      <c r="BC146" s="24">
        <v>508008.81</v>
      </c>
      <c r="BD146" s="24">
        <v>0</v>
      </c>
      <c r="BE146" s="24">
        <v>0</v>
      </c>
      <c r="BF146" s="24">
        <v>0</v>
      </c>
      <c r="BG146" s="12">
        <f t="shared" si="7"/>
        <v>0</v>
      </c>
      <c r="BH146" s="24">
        <v>0</v>
      </c>
      <c r="BI146" s="24">
        <v>5817</v>
      </c>
      <c r="BJ146" s="24">
        <v>4343</v>
      </c>
      <c r="BK146" s="24">
        <v>0</v>
      </c>
      <c r="BL146" s="24">
        <v>0</v>
      </c>
      <c r="BM146" s="24">
        <v>-281</v>
      </c>
      <c r="BN146" s="24">
        <v>-278</v>
      </c>
      <c r="BO146" s="24">
        <v>-1291</v>
      </c>
      <c r="BP146" s="24">
        <v>-471</v>
      </c>
      <c r="BQ146" s="24">
        <v>11</v>
      </c>
      <c r="BR146" s="24">
        <v>513</v>
      </c>
      <c r="BS146" s="24">
        <v>-603</v>
      </c>
      <c r="BT146" s="24">
        <v>-4</v>
      </c>
      <c r="BU146" s="24">
        <v>7756</v>
      </c>
      <c r="BV146" s="24">
        <v>1</v>
      </c>
      <c r="BW146" s="24">
        <v>64</v>
      </c>
      <c r="BX146" s="24">
        <v>17</v>
      </c>
      <c r="BY146" s="24">
        <v>325</v>
      </c>
      <c r="BZ146" s="24">
        <v>188</v>
      </c>
      <c r="CA146" s="49">
        <v>4</v>
      </c>
    </row>
    <row r="147" spans="1:79" s="54" customFormat="1" ht="15.6" x14ac:dyDescent="0.3">
      <c r="A147" s="24">
        <v>17</v>
      </c>
      <c r="B147" s="25" t="s">
        <v>371</v>
      </c>
      <c r="C147" s="25" t="s">
        <v>128</v>
      </c>
      <c r="D147" s="44" t="s">
        <v>542</v>
      </c>
      <c r="E147" s="44" t="s">
        <v>394</v>
      </c>
      <c r="F147" s="44" t="s">
        <v>534</v>
      </c>
      <c r="G147" s="24">
        <v>21890387.18</v>
      </c>
      <c r="H147" s="24">
        <v>21890387.18</v>
      </c>
      <c r="I147" s="24">
        <v>21439948.48</v>
      </c>
      <c r="J147" s="24">
        <v>232709</v>
      </c>
      <c r="K147" s="24">
        <v>2278517.69</v>
      </c>
      <c r="L147" s="24">
        <v>6087021.1100000003</v>
      </c>
      <c r="M147" s="24">
        <v>0</v>
      </c>
      <c r="N147" s="24">
        <v>0.23</v>
      </c>
      <c r="O147" s="24">
        <v>936.66</v>
      </c>
      <c r="P147" s="24">
        <v>1876888.62</v>
      </c>
      <c r="Q147" s="24">
        <v>0</v>
      </c>
      <c r="R147" s="24">
        <v>31.51</v>
      </c>
      <c r="S147" s="24">
        <v>4491883.6399999997</v>
      </c>
      <c r="T147" s="24">
        <v>3616164.63</v>
      </c>
      <c r="U147" s="24">
        <v>0</v>
      </c>
      <c r="V147" s="24">
        <v>0</v>
      </c>
      <c r="W147" s="24">
        <v>20470921.620000001</v>
      </c>
      <c r="X147" s="24">
        <v>125464.98</v>
      </c>
      <c r="Y147" s="24">
        <v>20596386.600000001</v>
      </c>
      <c r="Z147" s="26">
        <v>9.7943569999999994E-2</v>
      </c>
      <c r="AA147" s="51">
        <f xml:space="preserve"> 1885935.4/20470921.62</f>
        <v>9.2127527768825476E-2</v>
      </c>
      <c r="AB147" s="24">
        <v>1885935.4</v>
      </c>
      <c r="AC147" s="24">
        <v>0</v>
      </c>
      <c r="AD147" s="24">
        <v>0</v>
      </c>
      <c r="AE147" s="24">
        <v>0</v>
      </c>
      <c r="AF147" s="24">
        <v>432.48</v>
      </c>
      <c r="AG147" s="50">
        <f t="shared" si="8"/>
        <v>432.48</v>
      </c>
      <c r="AH147" s="24">
        <v>818713.14</v>
      </c>
      <c r="AI147" s="24">
        <v>71667.850000000006</v>
      </c>
      <c r="AJ147" s="24">
        <v>143557.45000000001</v>
      </c>
      <c r="AK147" s="24">
        <v>0</v>
      </c>
      <c r="AL147" s="24">
        <v>153878.44</v>
      </c>
      <c r="AM147" s="24">
        <v>4830.37</v>
      </c>
      <c r="AN147" s="24">
        <v>87608.11</v>
      </c>
      <c r="AO147" s="24">
        <v>7200</v>
      </c>
      <c r="AP147" s="24">
        <v>20530.84</v>
      </c>
      <c r="AQ147" s="24">
        <v>0</v>
      </c>
      <c r="AR147" s="24">
        <v>126566.51</v>
      </c>
      <c r="AS147" s="24">
        <v>2797.11</v>
      </c>
      <c r="AT147" s="24">
        <v>0</v>
      </c>
      <c r="AU147" s="24">
        <v>1120</v>
      </c>
      <c r="AV147" s="24">
        <v>109265.17</v>
      </c>
      <c r="AW147" s="24">
        <v>0</v>
      </c>
      <c r="AX147" s="24">
        <v>1664501.78</v>
      </c>
      <c r="AY147" s="52">
        <f t="shared" si="6"/>
        <v>0</v>
      </c>
      <c r="AZ147" s="24">
        <v>0</v>
      </c>
      <c r="BA147" s="53">
        <v>193753</v>
      </c>
      <c r="BB147" s="53">
        <v>0</v>
      </c>
      <c r="BC147" s="53">
        <v>309921</v>
      </c>
      <c r="BD147" s="53">
        <v>0</v>
      </c>
      <c r="BE147" s="53">
        <v>0</v>
      </c>
      <c r="BF147" s="53">
        <v>0</v>
      </c>
      <c r="BG147" s="50">
        <f t="shared" si="7"/>
        <v>0</v>
      </c>
      <c r="BH147" s="24">
        <v>0</v>
      </c>
      <c r="BI147" s="24">
        <v>3037</v>
      </c>
      <c r="BJ147" s="24">
        <v>2385</v>
      </c>
      <c r="BK147" s="24">
        <v>23</v>
      </c>
      <c r="BL147" s="24">
        <v>0</v>
      </c>
      <c r="BM147" s="24">
        <v>-169</v>
      </c>
      <c r="BN147" s="24">
        <v>-113</v>
      </c>
      <c r="BO147" s="24">
        <v>-640</v>
      </c>
      <c r="BP147" s="24">
        <v>-147</v>
      </c>
      <c r="BQ147" s="24">
        <v>0</v>
      </c>
      <c r="BR147" s="24">
        <v>0</v>
      </c>
      <c r="BS147" s="24">
        <v>-364</v>
      </c>
      <c r="BT147" s="24">
        <v>-6</v>
      </c>
      <c r="BU147" s="24">
        <v>4006</v>
      </c>
      <c r="BV147" s="24">
        <v>7</v>
      </c>
      <c r="BW147" s="24">
        <v>34</v>
      </c>
      <c r="BX147" s="24">
        <v>34</v>
      </c>
      <c r="BY147" s="24">
        <v>274</v>
      </c>
      <c r="BZ147" s="24">
        <v>26</v>
      </c>
      <c r="CA147" s="49">
        <v>3</v>
      </c>
    </row>
    <row r="148" spans="1:79" s="54" customFormat="1" ht="15.6" x14ac:dyDescent="0.3">
      <c r="A148" s="24">
        <v>17</v>
      </c>
      <c r="B148" s="25" t="s">
        <v>372</v>
      </c>
      <c r="C148" s="25" t="s">
        <v>373</v>
      </c>
      <c r="D148" s="44" t="s">
        <v>543</v>
      </c>
      <c r="E148" s="44" t="s">
        <v>394</v>
      </c>
      <c r="F148" s="44" t="s">
        <v>534</v>
      </c>
      <c r="G148" s="24">
        <v>45267469.210000001</v>
      </c>
      <c r="H148" s="24">
        <v>45275159.340000004</v>
      </c>
      <c r="I148" s="24">
        <v>44208514.549999997</v>
      </c>
      <c r="J148" s="24">
        <v>0</v>
      </c>
      <c r="K148" s="24">
        <v>2738022.05</v>
      </c>
      <c r="L148" s="24">
        <v>17267244.48</v>
      </c>
      <c r="M148" s="24">
        <v>0</v>
      </c>
      <c r="N148" s="24">
        <v>0</v>
      </c>
      <c r="O148" s="24">
        <v>0</v>
      </c>
      <c r="P148" s="24">
        <v>3491688.84</v>
      </c>
      <c r="Q148" s="24">
        <v>0</v>
      </c>
      <c r="R148" s="24">
        <v>0</v>
      </c>
      <c r="S148" s="24">
        <v>3756044.23</v>
      </c>
      <c r="T148" s="24">
        <v>11748672.25</v>
      </c>
      <c r="U148" s="24">
        <v>0</v>
      </c>
      <c r="V148" s="24">
        <v>0</v>
      </c>
      <c r="W148" s="24">
        <v>42469274.479999997</v>
      </c>
      <c r="X148" s="24">
        <v>7690.13</v>
      </c>
      <c r="Y148" s="24">
        <v>42476964.609999999</v>
      </c>
      <c r="Z148" s="26">
        <v>0.11842859999999999</v>
      </c>
      <c r="AA148" s="51">
        <f xml:space="preserve"> 3467602.63/42469274.48</f>
        <v>8.1649679031672501E-2</v>
      </c>
      <c r="AB148" s="24">
        <v>3467602.63</v>
      </c>
      <c r="AC148" s="24">
        <v>0</v>
      </c>
      <c r="AD148" s="24">
        <v>0</v>
      </c>
      <c r="AE148" s="24">
        <v>7690.13</v>
      </c>
      <c r="AF148" s="24">
        <v>0</v>
      </c>
      <c r="AG148" s="50">
        <f t="shared" si="8"/>
        <v>7690.13</v>
      </c>
      <c r="AH148" s="24">
        <v>1828866.53</v>
      </c>
      <c r="AI148" s="24">
        <v>149238.85999999999</v>
      </c>
      <c r="AJ148" s="24">
        <v>450759.72</v>
      </c>
      <c r="AK148" s="24">
        <v>0</v>
      </c>
      <c r="AL148" s="24">
        <v>254271.35</v>
      </c>
      <c r="AM148" s="24">
        <v>0</v>
      </c>
      <c r="AN148" s="24">
        <v>95764.03</v>
      </c>
      <c r="AO148" s="24">
        <v>10600</v>
      </c>
      <c r="AP148" s="24">
        <v>6192.42</v>
      </c>
      <c r="AQ148" s="24">
        <v>0</v>
      </c>
      <c r="AR148" s="24">
        <v>124202.29</v>
      </c>
      <c r="AS148" s="24">
        <v>15553.43</v>
      </c>
      <c r="AT148" s="24">
        <v>0</v>
      </c>
      <c r="AU148" s="24">
        <v>57303.51</v>
      </c>
      <c r="AV148" s="24">
        <v>37035.370000000003</v>
      </c>
      <c r="AW148" s="24">
        <v>0</v>
      </c>
      <c r="AX148" s="24">
        <v>3163338.48</v>
      </c>
      <c r="AY148" s="52">
        <f t="shared" si="6"/>
        <v>0</v>
      </c>
      <c r="AZ148" s="24">
        <v>0</v>
      </c>
      <c r="BA148" s="53">
        <v>193753</v>
      </c>
      <c r="BB148" s="53">
        <v>0</v>
      </c>
      <c r="BC148" s="53">
        <v>733770</v>
      </c>
      <c r="BD148" s="53">
        <v>0</v>
      </c>
      <c r="BE148" s="53">
        <v>0</v>
      </c>
      <c r="BF148" s="53">
        <v>0</v>
      </c>
      <c r="BG148" s="50">
        <f t="shared" si="7"/>
        <v>0</v>
      </c>
      <c r="BH148" s="24">
        <v>0</v>
      </c>
      <c r="BI148" s="24">
        <v>8731</v>
      </c>
      <c r="BJ148" s="24">
        <v>5417</v>
      </c>
      <c r="BK148" s="24">
        <v>12</v>
      </c>
      <c r="BL148" s="24">
        <v>0</v>
      </c>
      <c r="BM148" s="24">
        <v>-130</v>
      </c>
      <c r="BN148" s="24">
        <v>-106</v>
      </c>
      <c r="BO148" s="24">
        <v>-1366</v>
      </c>
      <c r="BP148" s="24">
        <v>-515</v>
      </c>
      <c r="BQ148" s="24">
        <v>0</v>
      </c>
      <c r="BR148" s="24">
        <v>-3</v>
      </c>
      <c r="BS148" s="24">
        <v>-1155</v>
      </c>
      <c r="BT148" s="24">
        <v>-13</v>
      </c>
      <c r="BU148" s="24">
        <v>10872</v>
      </c>
      <c r="BV148" s="24">
        <v>142</v>
      </c>
      <c r="BW148" s="24">
        <v>54</v>
      </c>
      <c r="BX148" s="24">
        <v>13</v>
      </c>
      <c r="BY148" s="24">
        <v>637</v>
      </c>
      <c r="BZ148" s="24">
        <v>429</v>
      </c>
      <c r="CA148" s="49">
        <v>10</v>
      </c>
    </row>
    <row r="149" spans="1:79" s="54" customFormat="1" ht="15.6" x14ac:dyDescent="0.3">
      <c r="A149" s="24">
        <v>17</v>
      </c>
      <c r="B149" s="25" t="s">
        <v>374</v>
      </c>
      <c r="C149" s="25" t="s">
        <v>375</v>
      </c>
      <c r="D149" s="44" t="s">
        <v>548</v>
      </c>
      <c r="E149" s="44" t="s">
        <v>397</v>
      </c>
      <c r="F149" s="44" t="s">
        <v>534</v>
      </c>
      <c r="G149" s="24">
        <v>5182967.6500000004</v>
      </c>
      <c r="H149" s="24">
        <v>5182967.6500000004</v>
      </c>
      <c r="I149" s="24">
        <v>5132418.0599999996</v>
      </c>
      <c r="J149" s="24">
        <v>1272338.1100000001</v>
      </c>
      <c r="K149" s="24">
        <v>190006.83</v>
      </c>
      <c r="L149" s="24">
        <v>1266868.8899999999</v>
      </c>
      <c r="M149" s="24">
        <v>5819.6</v>
      </c>
      <c r="N149" s="24">
        <v>1125.9000000000001</v>
      </c>
      <c r="O149" s="24">
        <v>0</v>
      </c>
      <c r="P149" s="24">
        <v>266418.28999999998</v>
      </c>
      <c r="Q149" s="24">
        <v>0</v>
      </c>
      <c r="R149" s="24">
        <v>84.58</v>
      </c>
      <c r="S149" s="24">
        <v>1613831.45</v>
      </c>
      <c r="T149" s="24">
        <v>75924.7</v>
      </c>
      <c r="U149" s="24">
        <v>0</v>
      </c>
      <c r="V149" s="24">
        <v>0</v>
      </c>
      <c r="W149" s="24">
        <v>5216507.8499999996</v>
      </c>
      <c r="X149" s="24">
        <v>7395.39</v>
      </c>
      <c r="Y149" s="24">
        <v>5223903.24</v>
      </c>
      <c r="Z149" s="26">
        <v>1.676733E-2</v>
      </c>
      <c r="AA149" s="26">
        <v>9.5000000000000001E-2</v>
      </c>
      <c r="AB149" s="24">
        <v>495803.11</v>
      </c>
      <c r="AC149" s="24">
        <v>0</v>
      </c>
      <c r="AD149" s="24">
        <v>0</v>
      </c>
      <c r="AE149" s="24">
        <v>0</v>
      </c>
      <c r="AF149" s="24">
        <v>0</v>
      </c>
      <c r="AG149" s="50">
        <f t="shared" si="8"/>
        <v>0</v>
      </c>
      <c r="AH149" s="24">
        <v>201971.07</v>
      </c>
      <c r="AI149" s="24">
        <v>12769.86</v>
      </c>
      <c r="AJ149" s="24">
        <v>24404.17</v>
      </c>
      <c r="AK149" s="24">
        <v>0</v>
      </c>
      <c r="AL149" s="24">
        <v>71858.350000000006</v>
      </c>
      <c r="AM149" s="24">
        <v>16929.650000000001</v>
      </c>
      <c r="AN149" s="24">
        <v>23722.16</v>
      </c>
      <c r="AO149" s="24">
        <v>7750</v>
      </c>
      <c r="AP149" s="24">
        <v>292.25</v>
      </c>
      <c r="AQ149" s="24">
        <v>195.3</v>
      </c>
      <c r="AR149" s="24">
        <v>14891.63</v>
      </c>
      <c r="AS149" s="24">
        <v>-219</v>
      </c>
      <c r="AT149" s="24">
        <v>0</v>
      </c>
      <c r="AU149" s="24">
        <v>3860.28</v>
      </c>
      <c r="AV149" s="24">
        <v>-880</v>
      </c>
      <c r="AW149" s="24">
        <v>0</v>
      </c>
      <c r="AX149" s="24">
        <v>428621.87</v>
      </c>
      <c r="AY149" s="52">
        <f t="shared" si="6"/>
        <v>0</v>
      </c>
      <c r="AZ149" s="24">
        <v>0</v>
      </c>
      <c r="BA149" s="24">
        <v>193753</v>
      </c>
      <c r="BB149" s="24">
        <v>0</v>
      </c>
      <c r="BC149" s="24">
        <v>26368</v>
      </c>
      <c r="BD149" s="24">
        <v>0</v>
      </c>
      <c r="BE149" s="24">
        <v>0</v>
      </c>
      <c r="BF149" s="24">
        <v>0</v>
      </c>
      <c r="BG149" s="50">
        <f t="shared" si="7"/>
        <v>0</v>
      </c>
      <c r="BH149" s="24">
        <v>0</v>
      </c>
      <c r="BI149" s="24">
        <v>203</v>
      </c>
      <c r="BJ149" s="24">
        <v>1</v>
      </c>
      <c r="BK149" s="24">
        <v>26</v>
      </c>
      <c r="BL149" s="24">
        <v>0</v>
      </c>
      <c r="BM149" s="24">
        <v>0</v>
      </c>
      <c r="BN149" s="24">
        <v>-32</v>
      </c>
      <c r="BO149" s="24">
        <v>0</v>
      </c>
      <c r="BP149" s="24">
        <v>-53</v>
      </c>
      <c r="BQ149" s="24">
        <v>0</v>
      </c>
      <c r="BR149" s="24">
        <v>0</v>
      </c>
      <c r="BS149" s="24">
        <v>-118</v>
      </c>
      <c r="BT149" s="24">
        <v>-2</v>
      </c>
      <c r="BU149" s="24">
        <v>25</v>
      </c>
      <c r="BV149" s="24">
        <v>4</v>
      </c>
      <c r="BW149" s="24">
        <v>37</v>
      </c>
      <c r="BX149" s="24">
        <v>14</v>
      </c>
      <c r="BY149" s="24">
        <v>49</v>
      </c>
      <c r="BZ149" s="24">
        <v>13</v>
      </c>
      <c r="CA149" s="49">
        <v>2</v>
      </c>
    </row>
    <row r="150" spans="1:79" s="54" customFormat="1" ht="15.6" x14ac:dyDescent="0.3">
      <c r="A150" s="24">
        <v>17</v>
      </c>
      <c r="B150" s="25" t="s">
        <v>376</v>
      </c>
      <c r="C150" s="25" t="s">
        <v>29</v>
      </c>
      <c r="D150" s="44" t="s">
        <v>544</v>
      </c>
      <c r="E150" s="44" t="s">
        <v>397</v>
      </c>
      <c r="F150" s="44" t="s">
        <v>534</v>
      </c>
      <c r="G150" s="24">
        <v>20723872.32</v>
      </c>
      <c r="H150" s="24">
        <v>20726873.510000002</v>
      </c>
      <c r="I150" s="24">
        <v>20048588.260000002</v>
      </c>
      <c r="J150" s="24">
        <v>6117152.5099999998</v>
      </c>
      <c r="K150" s="24">
        <v>467970.9</v>
      </c>
      <c r="L150" s="24">
        <v>5208135.0999999996</v>
      </c>
      <c r="M150" s="24">
        <v>0</v>
      </c>
      <c r="N150" s="24">
        <v>0</v>
      </c>
      <c r="O150" s="24">
        <v>0</v>
      </c>
      <c r="P150" s="24">
        <v>1141857.8700000001</v>
      </c>
      <c r="Q150" s="24">
        <v>0</v>
      </c>
      <c r="R150" s="24">
        <v>0</v>
      </c>
      <c r="S150" s="24">
        <v>3414830.07</v>
      </c>
      <c r="T150" s="24">
        <v>1660628.79</v>
      </c>
      <c r="U150" s="24">
        <v>54754.559999999998</v>
      </c>
      <c r="V150" s="24">
        <v>0</v>
      </c>
      <c r="W150" s="24">
        <v>19213858.73</v>
      </c>
      <c r="X150" s="24">
        <v>77192.570000000007</v>
      </c>
      <c r="Y150" s="24">
        <v>19291051.300000001</v>
      </c>
      <c r="Z150" s="26">
        <v>8.2331639999999998E-2</v>
      </c>
      <c r="AA150" s="26">
        <v>6.25E-2</v>
      </c>
      <c r="AB150" s="24">
        <v>1200571.43</v>
      </c>
      <c r="AC150" s="24">
        <v>0</v>
      </c>
      <c r="AD150" s="24">
        <v>0</v>
      </c>
      <c r="AE150" s="24">
        <v>3001.19</v>
      </c>
      <c r="AF150" s="24">
        <v>479.83</v>
      </c>
      <c r="AG150" s="50">
        <f t="shared" si="8"/>
        <v>3481.02</v>
      </c>
      <c r="AH150" s="24">
        <v>425426.53</v>
      </c>
      <c r="AI150" s="24">
        <v>35778.5</v>
      </c>
      <c r="AJ150" s="24">
        <v>81809.570000000007</v>
      </c>
      <c r="AK150" s="24">
        <v>28836.94</v>
      </c>
      <c r="AL150" s="24">
        <v>118121.72</v>
      </c>
      <c r="AM150" s="24">
        <v>2885.54</v>
      </c>
      <c r="AN150" s="24">
        <v>52804.62</v>
      </c>
      <c r="AO150" s="24">
        <v>7450</v>
      </c>
      <c r="AP150" s="24">
        <v>75413.25</v>
      </c>
      <c r="AQ150" s="24">
        <v>0</v>
      </c>
      <c r="AR150" s="24">
        <v>55775.55</v>
      </c>
      <c r="AS150" s="24">
        <v>1378.58</v>
      </c>
      <c r="AT150" s="24">
        <v>0</v>
      </c>
      <c r="AU150" s="24">
        <v>995.49</v>
      </c>
      <c r="AV150" s="24">
        <v>83820.3</v>
      </c>
      <c r="AW150" s="24">
        <v>0</v>
      </c>
      <c r="AX150" s="24">
        <v>1027701.11</v>
      </c>
      <c r="AY150" s="52">
        <f t="shared" si="6"/>
        <v>0</v>
      </c>
      <c r="AZ150" s="24">
        <v>0</v>
      </c>
      <c r="BA150" s="24">
        <v>193753</v>
      </c>
      <c r="BB150" s="24">
        <v>0</v>
      </c>
      <c r="BC150" s="24">
        <v>221033.79</v>
      </c>
      <c r="BD150" s="24">
        <v>0</v>
      </c>
      <c r="BE150" s="24">
        <v>0</v>
      </c>
      <c r="BF150" s="24">
        <v>0</v>
      </c>
      <c r="BG150" s="50">
        <f t="shared" si="7"/>
        <v>0</v>
      </c>
      <c r="BH150" s="24">
        <v>0</v>
      </c>
      <c r="BI150" s="24">
        <v>1816</v>
      </c>
      <c r="BJ150" s="24">
        <v>2040</v>
      </c>
      <c r="BK150" s="24">
        <v>2</v>
      </c>
      <c r="BL150" s="24">
        <v>-1</v>
      </c>
      <c r="BM150" s="24">
        <v>-88</v>
      </c>
      <c r="BN150" s="24">
        <v>-76</v>
      </c>
      <c r="BO150" s="24">
        <v>-773</v>
      </c>
      <c r="BP150" s="24">
        <v>-130</v>
      </c>
      <c r="BQ150" s="24">
        <v>8</v>
      </c>
      <c r="BR150" s="24">
        <v>1</v>
      </c>
      <c r="BS150" s="24">
        <v>-106</v>
      </c>
      <c r="BT150" s="24">
        <v>0</v>
      </c>
      <c r="BU150" s="24">
        <v>2693</v>
      </c>
      <c r="BV150" s="24">
        <v>0</v>
      </c>
      <c r="BW150" s="24">
        <v>22</v>
      </c>
      <c r="BX150" s="24">
        <v>7</v>
      </c>
      <c r="BY150" s="24">
        <v>57</v>
      </c>
      <c r="BZ150" s="24">
        <v>24</v>
      </c>
      <c r="CA150" s="49">
        <v>2</v>
      </c>
    </row>
    <row r="151" spans="1:79" s="54" customFormat="1" ht="15.6" x14ac:dyDescent="0.3">
      <c r="A151" s="24">
        <v>17</v>
      </c>
      <c r="B151" s="25" t="s">
        <v>377</v>
      </c>
      <c r="C151" s="25" t="s">
        <v>111</v>
      </c>
      <c r="D151" s="44" t="s">
        <v>545</v>
      </c>
      <c r="E151" s="44" t="s">
        <v>397</v>
      </c>
      <c r="F151" s="44" t="s">
        <v>534</v>
      </c>
      <c r="G151" s="24">
        <v>30984503.469999999</v>
      </c>
      <c r="H151" s="24">
        <v>30998675.719999999</v>
      </c>
      <c r="I151" s="24">
        <v>30270981.469999999</v>
      </c>
      <c r="J151" s="24">
        <v>10117236.640000001</v>
      </c>
      <c r="K151" s="24">
        <v>1293434.18</v>
      </c>
      <c r="L151" s="24">
        <v>7809655.8300000001</v>
      </c>
      <c r="M151" s="24">
        <v>0</v>
      </c>
      <c r="N151" s="24">
        <v>0</v>
      </c>
      <c r="O151" s="24">
        <v>50061.87</v>
      </c>
      <c r="P151" s="24">
        <v>1815414.84</v>
      </c>
      <c r="Q151" s="24">
        <v>0</v>
      </c>
      <c r="R151" s="24">
        <v>0</v>
      </c>
      <c r="S151" s="24">
        <v>4302375.18</v>
      </c>
      <c r="T151" s="24">
        <v>1971087.42</v>
      </c>
      <c r="U151" s="24">
        <v>43296.33</v>
      </c>
      <c r="V151" s="24">
        <v>0</v>
      </c>
      <c r="W151" s="24">
        <v>29111192.68</v>
      </c>
      <c r="X151" s="24">
        <v>96569.27</v>
      </c>
      <c r="Y151" s="24">
        <v>29207761.949999999</v>
      </c>
      <c r="Z151" s="26">
        <v>7.1113460000000003E-2</v>
      </c>
      <c r="AA151" s="26">
        <v>5.91E-2</v>
      </c>
      <c r="AB151" s="24">
        <v>1720555.88</v>
      </c>
      <c r="AC151" s="24">
        <v>0</v>
      </c>
      <c r="AD151" s="24">
        <v>0</v>
      </c>
      <c r="AE151" s="24">
        <v>14172.25</v>
      </c>
      <c r="AF151" s="24">
        <v>602.54999999999995</v>
      </c>
      <c r="AG151" s="50">
        <f t="shared" si="8"/>
        <v>14774.8</v>
      </c>
      <c r="AH151" s="24">
        <v>954872.85</v>
      </c>
      <c r="AI151" s="24">
        <v>79995.899999999994</v>
      </c>
      <c r="AJ151" s="24">
        <v>192888.02</v>
      </c>
      <c r="AK151" s="24">
        <v>0</v>
      </c>
      <c r="AL151" s="24">
        <v>82359.06</v>
      </c>
      <c r="AM151" s="24">
        <v>2624.72</v>
      </c>
      <c r="AN151" s="24">
        <v>58061.43</v>
      </c>
      <c r="AO151" s="24">
        <v>8400</v>
      </c>
      <c r="AP151" s="24">
        <v>2408.4499999999998</v>
      </c>
      <c r="AQ151" s="24">
        <v>0</v>
      </c>
      <c r="AR151" s="24">
        <v>61489.41</v>
      </c>
      <c r="AS151" s="24">
        <v>17006.75</v>
      </c>
      <c r="AT151" s="24">
        <v>0</v>
      </c>
      <c r="AU151" s="24">
        <v>25586.69</v>
      </c>
      <c r="AV151" s="24">
        <v>31625.919999999998</v>
      </c>
      <c r="AW151" s="24">
        <v>0</v>
      </c>
      <c r="AX151" s="24">
        <v>1600069.07</v>
      </c>
      <c r="AY151" s="52">
        <f t="shared" si="6"/>
        <v>0</v>
      </c>
      <c r="AZ151" s="24">
        <v>0</v>
      </c>
      <c r="BA151" s="24">
        <v>193753</v>
      </c>
      <c r="BB151" s="24">
        <v>0</v>
      </c>
      <c r="BC151" s="24">
        <v>306719.2</v>
      </c>
      <c r="BD151" s="24">
        <v>0</v>
      </c>
      <c r="BE151" s="24">
        <v>0</v>
      </c>
      <c r="BF151" s="24">
        <v>0</v>
      </c>
      <c r="BG151" s="50">
        <f t="shared" si="7"/>
        <v>0</v>
      </c>
      <c r="BH151" s="24">
        <v>0</v>
      </c>
      <c r="BI151" s="53">
        <v>2737</v>
      </c>
      <c r="BJ151" s="53">
        <v>2918</v>
      </c>
      <c r="BK151" s="53">
        <v>0</v>
      </c>
      <c r="BL151" s="53">
        <v>-34</v>
      </c>
      <c r="BM151" s="53">
        <v>-135</v>
      </c>
      <c r="BN151" s="53">
        <v>-112</v>
      </c>
      <c r="BO151" s="53">
        <v>-1025</v>
      </c>
      <c r="BP151" s="53">
        <v>-246</v>
      </c>
      <c r="BQ151" s="53">
        <v>0</v>
      </c>
      <c r="BR151" s="53">
        <v>0</v>
      </c>
      <c r="BS151" s="53">
        <v>-177</v>
      </c>
      <c r="BT151" s="53">
        <v>0</v>
      </c>
      <c r="BU151" s="53">
        <v>3994</v>
      </c>
      <c r="BV151" s="53">
        <v>5</v>
      </c>
      <c r="BW151" s="53">
        <v>20</v>
      </c>
      <c r="BX151" s="53">
        <v>14</v>
      </c>
      <c r="BY151" s="53">
        <v>73</v>
      </c>
      <c r="BZ151" s="53">
        <v>14</v>
      </c>
      <c r="CA151" s="55">
        <v>0</v>
      </c>
    </row>
    <row r="152" spans="1:79" s="54" customFormat="1" ht="15.6" x14ac:dyDescent="0.3">
      <c r="A152" s="24">
        <v>17</v>
      </c>
      <c r="B152" s="25" t="s">
        <v>378</v>
      </c>
      <c r="C152" s="25" t="s">
        <v>149</v>
      </c>
      <c r="D152" s="44" t="s">
        <v>546</v>
      </c>
      <c r="E152" s="56"/>
      <c r="F152" s="44" t="s">
        <v>547</v>
      </c>
      <c r="G152" s="24">
        <v>34877206.289999999</v>
      </c>
      <c r="H152" s="24">
        <v>34894190.829999998</v>
      </c>
      <c r="I152" s="24">
        <v>33136955.09</v>
      </c>
      <c r="J152" s="24">
        <v>1885949.09</v>
      </c>
      <c r="K152" s="24">
        <v>1665344.8</v>
      </c>
      <c r="L152" s="24">
        <v>2428553.7799999998</v>
      </c>
      <c r="M152" s="24">
        <v>49.91</v>
      </c>
      <c r="N152" s="24">
        <v>22828.02</v>
      </c>
      <c r="O152" s="24">
        <v>0</v>
      </c>
      <c r="P152" s="24">
        <v>2188718.5699999998</v>
      </c>
      <c r="Q152" s="24">
        <v>0</v>
      </c>
      <c r="R152" s="24">
        <v>0</v>
      </c>
      <c r="S152" s="24">
        <v>7006365.5800000001</v>
      </c>
      <c r="T152" s="24">
        <v>6744687.4000000004</v>
      </c>
      <c r="U152" s="24">
        <v>131436.85</v>
      </c>
      <c r="V152" s="24">
        <v>0</v>
      </c>
      <c r="W152" s="24">
        <v>25064160.609999999</v>
      </c>
      <c r="X152" s="24">
        <v>313838.19</v>
      </c>
      <c r="Y152" s="24">
        <v>25377998.800000001</v>
      </c>
      <c r="Z152" s="26">
        <v>0.3909493</v>
      </c>
      <c r="AA152" s="26">
        <v>7.8799999999999995E-2</v>
      </c>
      <c r="AB152" s="24">
        <v>2000257.84</v>
      </c>
      <c r="AC152" s="24">
        <v>16984.54</v>
      </c>
      <c r="AD152" s="24">
        <v>306687.69</v>
      </c>
      <c r="AE152" s="24">
        <v>0</v>
      </c>
      <c r="AF152" s="24">
        <v>2210.02</v>
      </c>
      <c r="AG152" s="50">
        <f t="shared" si="8"/>
        <v>2210.02</v>
      </c>
      <c r="AH152" s="24">
        <v>997403.16</v>
      </c>
      <c r="AI152" s="24">
        <v>89711.59</v>
      </c>
      <c r="AJ152" s="24">
        <v>211287.53</v>
      </c>
      <c r="AK152" s="24">
        <v>11608.29</v>
      </c>
      <c r="AL152" s="24">
        <v>119194.89</v>
      </c>
      <c r="AM152" s="24">
        <v>3292.37</v>
      </c>
      <c r="AN152" s="24">
        <v>65124.23</v>
      </c>
      <c r="AO152" s="24">
        <v>8850</v>
      </c>
      <c r="AP152" s="24">
        <v>50437.5</v>
      </c>
      <c r="AQ152" s="24">
        <v>0</v>
      </c>
      <c r="AR152" s="24">
        <v>63221.55</v>
      </c>
      <c r="AS152" s="24">
        <v>27329.73</v>
      </c>
      <c r="AT152" s="24">
        <v>0</v>
      </c>
      <c r="AU152" s="24">
        <v>10533</v>
      </c>
      <c r="AV152" s="24">
        <v>92087.26</v>
      </c>
      <c r="AW152" s="24">
        <v>0</v>
      </c>
      <c r="AX152" s="24">
        <v>1833639.86</v>
      </c>
      <c r="AY152" s="52">
        <f t="shared" si="6"/>
        <v>0</v>
      </c>
      <c r="AZ152" s="24">
        <v>121.29</v>
      </c>
      <c r="BA152" s="24">
        <v>193753</v>
      </c>
      <c r="BB152" s="24">
        <v>0</v>
      </c>
      <c r="BC152" s="24">
        <v>410711.1</v>
      </c>
      <c r="BD152" s="24">
        <v>0</v>
      </c>
      <c r="BE152" s="24">
        <v>0</v>
      </c>
      <c r="BF152" s="24">
        <v>0</v>
      </c>
      <c r="BG152" s="50">
        <f t="shared" si="7"/>
        <v>0</v>
      </c>
      <c r="BH152" s="24">
        <v>0</v>
      </c>
      <c r="BI152" s="24">
        <v>5166</v>
      </c>
      <c r="BJ152" s="24">
        <v>3260</v>
      </c>
      <c r="BK152" s="24">
        <v>41</v>
      </c>
      <c r="BL152" s="24">
        <v>-11</v>
      </c>
      <c r="BM152" s="24">
        <v>-251</v>
      </c>
      <c r="BN152" s="24">
        <v>-288</v>
      </c>
      <c r="BO152" s="24">
        <v>-703</v>
      </c>
      <c r="BP152" s="24">
        <v>-592</v>
      </c>
      <c r="BQ152" s="24">
        <v>21</v>
      </c>
      <c r="BR152" s="24">
        <v>-51</v>
      </c>
      <c r="BS152" s="24">
        <v>-298</v>
      </c>
      <c r="BT152" s="24">
        <v>-6</v>
      </c>
      <c r="BU152" s="24">
        <v>6288</v>
      </c>
      <c r="BV152" s="24">
        <v>44</v>
      </c>
      <c r="BW152" s="24">
        <v>76</v>
      </c>
      <c r="BX152" s="24">
        <v>14</v>
      </c>
      <c r="BY152" s="24">
        <v>64</v>
      </c>
      <c r="BZ152" s="24">
        <v>76</v>
      </c>
      <c r="CA152" s="49">
        <v>0</v>
      </c>
    </row>
    <row r="153" spans="1:79" s="54" customFormat="1" ht="15.6" x14ac:dyDescent="0.3">
      <c r="A153" s="24">
        <v>17</v>
      </c>
      <c r="B153" s="25" t="s">
        <v>379</v>
      </c>
      <c r="C153" s="25" t="s">
        <v>150</v>
      </c>
      <c r="D153" s="44" t="s">
        <v>545</v>
      </c>
      <c r="E153" s="44" t="s">
        <v>397</v>
      </c>
      <c r="F153" s="44" t="s">
        <v>534</v>
      </c>
      <c r="G153" s="24">
        <v>30638116.75</v>
      </c>
      <c r="H153" s="24">
        <v>30644702.370000001</v>
      </c>
      <c r="I153" s="24">
        <v>30034342.079999998</v>
      </c>
      <c r="J153" s="24">
        <v>10359561.859999999</v>
      </c>
      <c r="K153" s="24">
        <v>1359435.49</v>
      </c>
      <c r="L153" s="24">
        <v>7925657.4299999997</v>
      </c>
      <c r="M153" s="24">
        <v>0</v>
      </c>
      <c r="N153" s="24">
        <v>0</v>
      </c>
      <c r="O153" s="24">
        <v>0</v>
      </c>
      <c r="P153" s="24">
        <v>1883374.47</v>
      </c>
      <c r="Q153" s="24">
        <v>0</v>
      </c>
      <c r="R153" s="24">
        <v>0</v>
      </c>
      <c r="S153" s="24">
        <v>3723173.19</v>
      </c>
      <c r="T153" s="24">
        <v>2276345.04</v>
      </c>
      <c r="U153" s="24">
        <v>30323.71</v>
      </c>
      <c r="V153" s="24">
        <v>0</v>
      </c>
      <c r="W153" s="24">
        <v>29359011</v>
      </c>
      <c r="X153" s="24">
        <v>86800.04</v>
      </c>
      <c r="Y153" s="24">
        <v>29445811.039999999</v>
      </c>
      <c r="Z153" s="26">
        <v>5.650413E-2</v>
      </c>
      <c r="AA153" s="26">
        <v>6.2300000000000001E-2</v>
      </c>
      <c r="AB153" s="24">
        <v>1829463.52</v>
      </c>
      <c r="AC153" s="24">
        <v>0</v>
      </c>
      <c r="AD153" s="24">
        <v>0</v>
      </c>
      <c r="AE153" s="24">
        <v>6585.62</v>
      </c>
      <c r="AF153" s="24">
        <v>548.82000000000005</v>
      </c>
      <c r="AG153" s="50">
        <f t="shared" si="8"/>
        <v>7134.44</v>
      </c>
      <c r="AH153" s="24">
        <v>899828.17</v>
      </c>
      <c r="AI153" s="24">
        <v>69775.66</v>
      </c>
      <c r="AJ153" s="24">
        <v>132913.03</v>
      </c>
      <c r="AK153" s="24">
        <v>28410.46</v>
      </c>
      <c r="AL153" s="24">
        <v>85285.35</v>
      </c>
      <c r="AM153" s="24">
        <v>1023.97</v>
      </c>
      <c r="AN153" s="24">
        <v>58624.56</v>
      </c>
      <c r="AO153" s="24">
        <v>8400</v>
      </c>
      <c r="AP153" s="24">
        <v>11742.69</v>
      </c>
      <c r="AQ153" s="24">
        <v>0</v>
      </c>
      <c r="AR153" s="24">
        <f xml:space="preserve"> 34271.09+23999.58+32464.9</f>
        <v>90735.57</v>
      </c>
      <c r="AS153" s="24">
        <v>22075.48</v>
      </c>
      <c r="AT153" s="24">
        <v>0</v>
      </c>
      <c r="AU153" s="24">
        <v>5946.1</v>
      </c>
      <c r="AV153" s="24">
        <v>102312.58</v>
      </c>
      <c r="AW153" s="24">
        <v>0</v>
      </c>
      <c r="AX153" s="24">
        <v>1587068.05</v>
      </c>
      <c r="AY153" s="52">
        <f t="shared" si="6"/>
        <v>0</v>
      </c>
      <c r="AZ153" s="24">
        <v>0</v>
      </c>
      <c r="BA153" s="24">
        <v>193753</v>
      </c>
      <c r="BB153" s="24">
        <v>0</v>
      </c>
      <c r="BC153" s="24">
        <v>375687.28</v>
      </c>
      <c r="BD153" s="24">
        <v>0</v>
      </c>
      <c r="BE153" s="24">
        <v>0</v>
      </c>
      <c r="BF153" s="24">
        <v>0</v>
      </c>
      <c r="BG153" s="50">
        <f t="shared" si="7"/>
        <v>0</v>
      </c>
      <c r="BH153" s="24">
        <v>0</v>
      </c>
      <c r="BI153" s="24">
        <v>2801</v>
      </c>
      <c r="BJ153" s="24">
        <v>2936</v>
      </c>
      <c r="BK153" s="24">
        <v>0</v>
      </c>
      <c r="BL153" s="24">
        <v>0</v>
      </c>
      <c r="BM153" s="24">
        <v>-116</v>
      </c>
      <c r="BN153" s="24">
        <v>-104</v>
      </c>
      <c r="BO153" s="24">
        <v>-823</v>
      </c>
      <c r="BP153" s="24">
        <v>-263</v>
      </c>
      <c r="BQ153" s="24">
        <v>0</v>
      </c>
      <c r="BR153" s="24">
        <v>-8</v>
      </c>
      <c r="BS153" s="24">
        <v>-180</v>
      </c>
      <c r="BT153" s="24">
        <v>-1</v>
      </c>
      <c r="BU153" s="24">
        <v>4242</v>
      </c>
      <c r="BV153" s="24">
        <v>4</v>
      </c>
      <c r="BW153" s="24">
        <v>20</v>
      </c>
      <c r="BX153" s="24">
        <v>16</v>
      </c>
      <c r="BY153" s="24">
        <v>114</v>
      </c>
      <c r="BZ153" s="24">
        <v>30</v>
      </c>
      <c r="CA153" s="49">
        <v>0</v>
      </c>
    </row>
    <row r="154" spans="1:79" s="54" customFormat="1" ht="15.6" x14ac:dyDescent="0.3">
      <c r="A154" s="24">
        <v>17</v>
      </c>
      <c r="B154" s="25" t="s">
        <v>165</v>
      </c>
      <c r="C154" s="25" t="s">
        <v>50</v>
      </c>
      <c r="D154" s="57" t="s">
        <v>548</v>
      </c>
      <c r="E154" s="57" t="s">
        <v>397</v>
      </c>
      <c r="F154" s="44" t="s">
        <v>534</v>
      </c>
      <c r="G154" s="24">
        <v>28350644.420000002</v>
      </c>
      <c r="H154" s="24">
        <v>28355370.59</v>
      </c>
      <c r="I154" s="24">
        <v>27584134.940000001</v>
      </c>
      <c r="J154" s="24">
        <v>9414399.9199999999</v>
      </c>
      <c r="K154" s="24">
        <v>960477.82</v>
      </c>
      <c r="L154" s="24">
        <v>6813048.1200000001</v>
      </c>
      <c r="M154" s="24">
        <v>0.01</v>
      </c>
      <c r="N154" s="24">
        <v>0.02</v>
      </c>
      <c r="O154" s="24">
        <v>12149.42</v>
      </c>
      <c r="P154" s="24">
        <v>1289204.06</v>
      </c>
      <c r="Q154" s="24">
        <v>0</v>
      </c>
      <c r="R154" s="24">
        <v>0.55000000000000004</v>
      </c>
      <c r="S154" s="24">
        <v>4736644.42</v>
      </c>
      <c r="T154" s="24">
        <v>1991768.58</v>
      </c>
      <c r="U154" s="24">
        <v>0</v>
      </c>
      <c r="V154" s="24">
        <v>0</v>
      </c>
      <c r="W154" s="24">
        <v>26805651.629999999</v>
      </c>
      <c r="X154" s="24">
        <v>44904.31</v>
      </c>
      <c r="Y154" s="24">
        <v>26850555.940000001</v>
      </c>
      <c r="Z154" s="26">
        <v>6.2682639999999998E-2</v>
      </c>
      <c r="AA154" s="51">
        <f xml:space="preserve"> 1586527.33/26805651.63</f>
        <v>5.9186299661688174E-2</v>
      </c>
      <c r="AB154" s="24">
        <v>1586527.33</v>
      </c>
      <c r="AC154" s="24">
        <v>0</v>
      </c>
      <c r="AD154" s="24">
        <v>0</v>
      </c>
      <c r="AE154" s="24">
        <v>0</v>
      </c>
      <c r="AF154" s="24">
        <v>0</v>
      </c>
      <c r="AG154" s="50">
        <f t="shared" si="8"/>
        <v>0</v>
      </c>
      <c r="AH154" s="24">
        <v>648590.49</v>
      </c>
      <c r="AI154" s="24">
        <v>58848.86</v>
      </c>
      <c r="AJ154" s="24">
        <v>141572.04</v>
      </c>
      <c r="AK154" s="24">
        <v>22502.97</v>
      </c>
      <c r="AL154" s="24">
        <v>80470.880000000005</v>
      </c>
      <c r="AM154" s="24">
        <v>4042</v>
      </c>
      <c r="AN154" s="24">
        <v>96910</v>
      </c>
      <c r="AO154" s="24">
        <v>7750</v>
      </c>
      <c r="AP154" s="24">
        <v>2976.1</v>
      </c>
      <c r="AQ154" s="24">
        <v>6272.35</v>
      </c>
      <c r="AR154" s="24">
        <v>70297.429999999993</v>
      </c>
      <c r="AS154" s="24">
        <v>21403.919999999998</v>
      </c>
      <c r="AT154" s="24">
        <v>0</v>
      </c>
      <c r="AU154" s="24">
        <v>581.94000000000005</v>
      </c>
      <c r="AV154" s="24">
        <v>71144.789999999994</v>
      </c>
      <c r="AW154" s="24">
        <v>0</v>
      </c>
      <c r="AX154" s="24">
        <v>1324727.32</v>
      </c>
      <c r="AY154" s="52">
        <f t="shared" si="6"/>
        <v>0</v>
      </c>
      <c r="AZ154" s="24">
        <v>650</v>
      </c>
      <c r="BA154" s="53">
        <v>193753</v>
      </c>
      <c r="BB154" s="53">
        <v>0</v>
      </c>
      <c r="BC154" s="53">
        <v>287345</v>
      </c>
      <c r="BD154" s="53">
        <v>0</v>
      </c>
      <c r="BE154" s="53">
        <v>0</v>
      </c>
      <c r="BF154" s="53">
        <v>0</v>
      </c>
      <c r="BG154" s="50">
        <f t="shared" si="7"/>
        <v>0</v>
      </c>
      <c r="BH154" s="24">
        <v>0</v>
      </c>
      <c r="BI154" s="24">
        <v>1807</v>
      </c>
      <c r="BJ154" s="24">
        <v>2036</v>
      </c>
      <c r="BK154" s="24">
        <v>0</v>
      </c>
      <c r="BL154" s="24">
        <v>0</v>
      </c>
      <c r="BM154" s="24">
        <v>-89</v>
      </c>
      <c r="BN154" s="24">
        <v>-73</v>
      </c>
      <c r="BO154" s="24">
        <v>-561</v>
      </c>
      <c r="BP154" s="24">
        <v>-218</v>
      </c>
      <c r="BQ154" s="24">
        <v>11</v>
      </c>
      <c r="BR154" s="24">
        <v>45</v>
      </c>
      <c r="BS154" s="24">
        <v>-110</v>
      </c>
      <c r="BT154" s="24">
        <v>0</v>
      </c>
      <c r="BU154" s="24">
        <v>2848</v>
      </c>
      <c r="BV154" s="24">
        <v>2</v>
      </c>
      <c r="BW154" s="24">
        <v>37</v>
      </c>
      <c r="BX154" s="24">
        <v>5</v>
      </c>
      <c r="BY154" s="24">
        <v>47</v>
      </c>
      <c r="BZ154" s="24">
        <v>16</v>
      </c>
      <c r="CA154" s="49">
        <v>0</v>
      </c>
    </row>
    <row r="155" spans="1:79" s="54" customFormat="1" ht="15.6" x14ac:dyDescent="0.3">
      <c r="A155" s="24">
        <v>17</v>
      </c>
      <c r="B155" s="25" t="s">
        <v>380</v>
      </c>
      <c r="C155" s="25" t="s">
        <v>48</v>
      </c>
      <c r="D155" s="44" t="s">
        <v>549</v>
      </c>
      <c r="E155" s="56"/>
      <c r="F155" s="44" t="s">
        <v>547</v>
      </c>
      <c r="G155" s="24">
        <v>8220006.9400000004</v>
      </c>
      <c r="H155" s="24">
        <v>8220006.9400000004</v>
      </c>
      <c r="I155" s="24">
        <v>8063225.6799999997</v>
      </c>
      <c r="J155" s="24">
        <v>0</v>
      </c>
      <c r="K155" s="24">
        <v>624161.76</v>
      </c>
      <c r="L155" s="24">
        <v>847415.61</v>
      </c>
      <c r="M155" s="24">
        <v>0</v>
      </c>
      <c r="N155" s="24">
        <v>0</v>
      </c>
      <c r="O155" s="24">
        <v>0</v>
      </c>
      <c r="P155" s="24">
        <v>619014.68999999994</v>
      </c>
      <c r="Q155" s="24">
        <v>0</v>
      </c>
      <c r="R155" s="24">
        <v>0</v>
      </c>
      <c r="S155" s="24">
        <v>2896927.77</v>
      </c>
      <c r="T155" s="24">
        <v>1867066.51</v>
      </c>
      <c r="U155" s="24">
        <v>0</v>
      </c>
      <c r="V155" s="24">
        <v>0</v>
      </c>
      <c r="W155" s="24">
        <v>7560468.1100000003</v>
      </c>
      <c r="X155" s="24">
        <v>0</v>
      </c>
      <c r="Y155" s="24">
        <v>7560468.1100000003</v>
      </c>
      <c r="Z155" s="26">
        <v>0.1112007</v>
      </c>
      <c r="AA155" s="26">
        <v>9.1800000000000007E-2</v>
      </c>
      <c r="AB155" s="24">
        <v>693704.04</v>
      </c>
      <c r="AC155" s="24">
        <v>0</v>
      </c>
      <c r="AD155" s="24">
        <v>0</v>
      </c>
      <c r="AE155" s="24">
        <v>0</v>
      </c>
      <c r="AF155" s="24">
        <v>0</v>
      </c>
      <c r="AG155" s="50">
        <f t="shared" si="8"/>
        <v>0</v>
      </c>
      <c r="AH155" s="24">
        <v>223743.02</v>
      </c>
      <c r="AI155" s="24">
        <v>17116.68</v>
      </c>
      <c r="AJ155" s="24">
        <v>41646.800000000003</v>
      </c>
      <c r="AK155" s="24">
        <v>0</v>
      </c>
      <c r="AL155" s="24">
        <v>37353.360000000001</v>
      </c>
      <c r="AM155" s="24">
        <v>0</v>
      </c>
      <c r="AN155" s="24">
        <v>22212.99</v>
      </c>
      <c r="AO155" s="24">
        <v>6250</v>
      </c>
      <c r="AP155" s="24">
        <v>10521.31</v>
      </c>
      <c r="AQ155" s="24">
        <v>0</v>
      </c>
      <c r="AR155" s="24">
        <f xml:space="preserve"> 5692.8+5021.72+13569.88</f>
        <v>24284.400000000001</v>
      </c>
      <c r="AS155" s="24">
        <v>700</v>
      </c>
      <c r="AT155" s="24">
        <v>0</v>
      </c>
      <c r="AU155" s="24">
        <v>368</v>
      </c>
      <c r="AV155" s="24">
        <v>29055.01</v>
      </c>
      <c r="AW155" s="24">
        <v>0</v>
      </c>
      <c r="AX155" s="24">
        <v>440070.56</v>
      </c>
      <c r="AY155" s="52">
        <f t="shared" si="6"/>
        <v>0</v>
      </c>
      <c r="AZ155" s="24">
        <v>0</v>
      </c>
      <c r="BA155" s="24">
        <v>193753</v>
      </c>
      <c r="BB155" s="24">
        <v>0</v>
      </c>
      <c r="BC155" s="24">
        <v>59880.480000000003</v>
      </c>
      <c r="BD155" s="24">
        <v>0</v>
      </c>
      <c r="BE155" s="24">
        <v>0</v>
      </c>
      <c r="BF155" s="24">
        <v>0</v>
      </c>
      <c r="BG155" s="50">
        <f t="shared" si="7"/>
        <v>0</v>
      </c>
      <c r="BH155" s="24">
        <v>0</v>
      </c>
      <c r="BI155" s="24">
        <v>1186</v>
      </c>
      <c r="BJ155" s="24">
        <v>969</v>
      </c>
      <c r="BK155" s="24">
        <v>18</v>
      </c>
      <c r="BL155" s="24">
        <v>76</v>
      </c>
      <c r="BM155" s="24">
        <v>-69</v>
      </c>
      <c r="BN155" s="24">
        <v>-105</v>
      </c>
      <c r="BO155" s="24">
        <v>-93</v>
      </c>
      <c r="BP155" s="24">
        <v>-124</v>
      </c>
      <c r="BQ155" s="24">
        <v>0</v>
      </c>
      <c r="BR155" s="24">
        <v>0</v>
      </c>
      <c r="BS155" s="24">
        <v>-107</v>
      </c>
      <c r="BT155" s="24">
        <v>0</v>
      </c>
      <c r="BU155" s="24">
        <v>1751</v>
      </c>
      <c r="BV155" s="24">
        <v>6</v>
      </c>
      <c r="BW155" s="24">
        <v>30</v>
      </c>
      <c r="BX155" s="24">
        <v>18</v>
      </c>
      <c r="BY155" s="24">
        <v>52</v>
      </c>
      <c r="BZ155" s="24">
        <v>1</v>
      </c>
      <c r="CA155" s="49">
        <v>1</v>
      </c>
    </row>
    <row r="156" spans="1:79" s="54" customFormat="1" ht="15.6" x14ac:dyDescent="0.3">
      <c r="A156" s="24">
        <v>17</v>
      </c>
      <c r="B156" s="25" t="s">
        <v>381</v>
      </c>
      <c r="C156" s="25" t="s">
        <v>382</v>
      </c>
      <c r="D156" s="44" t="s">
        <v>546</v>
      </c>
      <c r="E156" s="56"/>
      <c r="F156" s="44" t="s">
        <v>547</v>
      </c>
      <c r="G156" s="24">
        <v>34904238.520000003</v>
      </c>
      <c r="H156" s="24">
        <v>34914392.140000001</v>
      </c>
      <c r="I156" s="24">
        <f xml:space="preserve"> 34904238.52-2052281.67</f>
        <v>32851956.850000001</v>
      </c>
      <c r="J156" s="24">
        <v>1563901.57</v>
      </c>
      <c r="K156" s="24">
        <v>1975853.67</v>
      </c>
      <c r="L156" s="24">
        <v>3103821.02</v>
      </c>
      <c r="M156" s="24">
        <v>0</v>
      </c>
      <c r="N156" s="24">
        <v>0</v>
      </c>
      <c r="O156" s="24">
        <v>0</v>
      </c>
      <c r="P156" s="24">
        <v>1834268.8</v>
      </c>
      <c r="Q156" s="24">
        <v>0</v>
      </c>
      <c r="R156" s="24">
        <v>37913.440000000002</v>
      </c>
      <c r="S156" s="24">
        <v>7479560.4100000001</v>
      </c>
      <c r="T156" s="24">
        <v>7001720.7999999998</v>
      </c>
      <c r="U156" s="24">
        <v>129688.88</v>
      </c>
      <c r="V156" s="24">
        <v>1795</v>
      </c>
      <c r="W156" s="24">
        <v>26035094.66</v>
      </c>
      <c r="X156" s="24">
        <v>179550.94</v>
      </c>
      <c r="Y156" s="24">
        <v>26214645.600000001</v>
      </c>
      <c r="Z156" s="26">
        <v>0.35567019999999999</v>
      </c>
      <c r="AA156" s="26">
        <v>8.3699999999999997E-2</v>
      </c>
      <c r="AB156" s="24">
        <v>2186994.48</v>
      </c>
      <c r="AC156" s="53">
        <v>10154</v>
      </c>
      <c r="AD156" s="53">
        <v>101410</v>
      </c>
      <c r="AE156" s="53">
        <v>0</v>
      </c>
      <c r="AF156" s="53">
        <v>2158</v>
      </c>
      <c r="AG156" s="50">
        <f t="shared" si="8"/>
        <v>2158</v>
      </c>
      <c r="AH156" s="53">
        <v>971773.6</v>
      </c>
      <c r="AI156" s="53">
        <v>85363.61</v>
      </c>
      <c r="AJ156" s="53">
        <v>190142.39</v>
      </c>
      <c r="AK156" s="53">
        <v>53581.32</v>
      </c>
      <c r="AL156" s="53">
        <v>135159.81</v>
      </c>
      <c r="AM156" s="53">
        <v>3903.01</v>
      </c>
      <c r="AN156" s="53">
        <v>202669.66</v>
      </c>
      <c r="AO156" s="53">
        <v>9100</v>
      </c>
      <c r="AP156" s="53">
        <v>82644.62</v>
      </c>
      <c r="AQ156" s="53">
        <v>0</v>
      </c>
      <c r="AR156" s="53">
        <f xml:space="preserve"> 13737.79+19787.4+58229.18</f>
        <v>91754.37</v>
      </c>
      <c r="AS156" s="53">
        <v>28399.73</v>
      </c>
      <c r="AT156" s="53">
        <v>0</v>
      </c>
      <c r="AU156" s="53">
        <v>1685.52</v>
      </c>
      <c r="AV156" s="53">
        <v>79512.460000000006</v>
      </c>
      <c r="AW156" s="24">
        <v>0</v>
      </c>
      <c r="AX156" s="53">
        <v>2054191</v>
      </c>
      <c r="AY156" s="52">
        <f t="shared" si="6"/>
        <v>0</v>
      </c>
      <c r="AZ156" s="24">
        <v>0</v>
      </c>
      <c r="BA156" s="24">
        <v>193753</v>
      </c>
      <c r="BB156" s="24">
        <v>0</v>
      </c>
      <c r="BC156" s="24">
        <v>376456.49</v>
      </c>
      <c r="BD156" s="24">
        <v>0</v>
      </c>
      <c r="BE156" s="24">
        <v>0</v>
      </c>
      <c r="BF156" s="24">
        <v>0</v>
      </c>
      <c r="BG156" s="50">
        <f t="shared" si="7"/>
        <v>0</v>
      </c>
      <c r="BH156" s="24">
        <v>0</v>
      </c>
      <c r="BI156" s="24">
        <v>5715</v>
      </c>
      <c r="BJ156" s="24">
        <v>2826</v>
      </c>
      <c r="BK156" s="24">
        <v>49</v>
      </c>
      <c r="BL156" s="24">
        <v>-55</v>
      </c>
      <c r="BM156" s="24">
        <v>-199</v>
      </c>
      <c r="BN156" s="24">
        <v>-241</v>
      </c>
      <c r="BO156" s="24">
        <v>-831</v>
      </c>
      <c r="BP156" s="24">
        <v>-669</v>
      </c>
      <c r="BQ156" s="24">
        <v>32</v>
      </c>
      <c r="BR156" s="24">
        <v>243</v>
      </c>
      <c r="BS156" s="24">
        <v>-305</v>
      </c>
      <c r="BT156" s="24">
        <v>-4</v>
      </c>
      <c r="BU156" s="24">
        <v>6561</v>
      </c>
      <c r="BV156" s="24">
        <v>12</v>
      </c>
      <c r="BW156" s="24">
        <v>52</v>
      </c>
      <c r="BX156" s="24">
        <v>28</v>
      </c>
      <c r="BY156" s="24">
        <v>193</v>
      </c>
      <c r="BZ156" s="24">
        <v>31</v>
      </c>
      <c r="CA156" s="49">
        <v>3</v>
      </c>
    </row>
    <row r="157" spans="1:79" ht="15.6" x14ac:dyDescent="0.3">
      <c r="A157" s="11">
        <v>18</v>
      </c>
      <c r="B157" s="11" t="s">
        <v>31</v>
      </c>
      <c r="C157" s="11" t="s">
        <v>32</v>
      </c>
      <c r="D157" s="11" t="s">
        <v>550</v>
      </c>
      <c r="E157" s="11" t="s">
        <v>397</v>
      </c>
      <c r="F157" s="11" t="s">
        <v>437</v>
      </c>
      <c r="G157" s="12">
        <v>28350581.52</v>
      </c>
      <c r="H157" s="12">
        <v>28350581.52</v>
      </c>
      <c r="I157" s="12">
        <v>27797681.890000001</v>
      </c>
      <c r="J157" s="12">
        <v>7237304.3600000003</v>
      </c>
      <c r="K157" s="12">
        <v>925159.06</v>
      </c>
      <c r="L157" s="12">
        <v>7510373.79</v>
      </c>
      <c r="M157" s="12">
        <v>0</v>
      </c>
      <c r="N157" s="12">
        <v>0</v>
      </c>
      <c r="O157" s="12">
        <v>46644.83</v>
      </c>
      <c r="P157" s="12">
        <v>1036647.24</v>
      </c>
      <c r="Q157" s="12">
        <v>0</v>
      </c>
      <c r="R157" s="12">
        <v>0</v>
      </c>
      <c r="S157" s="12">
        <v>6516454.8899999997</v>
      </c>
      <c r="T157" s="12">
        <v>2155951.75</v>
      </c>
      <c r="U157" s="12">
        <v>0</v>
      </c>
      <c r="V157" s="12">
        <v>3665.64</v>
      </c>
      <c r="W157" s="12">
        <v>27419778.190000001</v>
      </c>
      <c r="X157" s="12">
        <v>3900.64</v>
      </c>
      <c r="Y157" s="12">
        <v>27423678.829999998</v>
      </c>
      <c r="Z157" s="13">
        <v>0.10052457451820374</v>
      </c>
      <c r="AA157" s="13">
        <v>7.2599999999999998E-2</v>
      </c>
      <c r="AB157" s="12">
        <v>1991242.27</v>
      </c>
      <c r="AC157" s="12">
        <v>0</v>
      </c>
      <c r="AD157" s="12">
        <v>0</v>
      </c>
      <c r="AE157" s="12">
        <v>0</v>
      </c>
      <c r="AF157" s="12">
        <v>0</v>
      </c>
      <c r="AG157" s="12">
        <f t="shared" si="8"/>
        <v>0</v>
      </c>
      <c r="AH157" s="12">
        <v>984330.64</v>
      </c>
      <c r="AI157" s="12">
        <v>82219.75</v>
      </c>
      <c r="AJ157" s="12">
        <v>291524.83</v>
      </c>
      <c r="AK157" s="12">
        <v>262.52</v>
      </c>
      <c r="AL157" s="12">
        <v>106908</v>
      </c>
      <c r="AM157" s="12">
        <v>0</v>
      </c>
      <c r="AN157" s="12">
        <v>48017.22</v>
      </c>
      <c r="AO157" s="12">
        <v>12300</v>
      </c>
      <c r="AP157" s="12">
        <v>0</v>
      </c>
      <c r="AQ157" s="12">
        <v>24373.63</v>
      </c>
      <c r="AR157" s="12">
        <v>45497.31</v>
      </c>
      <c r="AS157" s="12">
        <v>28688.7</v>
      </c>
      <c r="AT157" s="12">
        <v>0</v>
      </c>
      <c r="AU157" s="12">
        <v>5778.78</v>
      </c>
      <c r="AV157" s="12">
        <v>43905.84</v>
      </c>
      <c r="AW157" s="12">
        <v>0</v>
      </c>
      <c r="AX157" s="12">
        <v>1803563.02</v>
      </c>
      <c r="AY157" s="13">
        <f t="shared" si="6"/>
        <v>0</v>
      </c>
      <c r="AZ157" s="12">
        <v>0</v>
      </c>
      <c r="BA157" s="12">
        <v>193753</v>
      </c>
      <c r="BB157" s="12">
        <v>0</v>
      </c>
      <c r="BC157" s="12">
        <v>393281.4</v>
      </c>
      <c r="BD157" s="12">
        <v>0</v>
      </c>
      <c r="BE157" s="12">
        <v>0</v>
      </c>
      <c r="BF157" s="12">
        <v>0</v>
      </c>
      <c r="BG157" s="12">
        <f t="shared" si="7"/>
        <v>0</v>
      </c>
      <c r="BH157" s="12">
        <v>0</v>
      </c>
      <c r="BI157" s="14">
        <v>3354</v>
      </c>
      <c r="BJ157" s="14">
        <v>1377</v>
      </c>
      <c r="BK157" s="14">
        <v>3</v>
      </c>
      <c r="BL157" s="14">
        <v>-1</v>
      </c>
      <c r="BM157" s="14">
        <v>-26</v>
      </c>
      <c r="BN157" s="14">
        <v>-98</v>
      </c>
      <c r="BO157" s="14">
        <v>-123</v>
      </c>
      <c r="BP157" s="14">
        <v>-355</v>
      </c>
      <c r="BQ157" s="14">
        <v>54</v>
      </c>
      <c r="BR157" s="14">
        <v>-3</v>
      </c>
      <c r="BS157" s="14">
        <v>-617</v>
      </c>
      <c r="BT157" s="14">
        <v>-1</v>
      </c>
      <c r="BU157" s="14">
        <v>3564</v>
      </c>
      <c r="BV157" s="14">
        <v>0</v>
      </c>
      <c r="BW157" s="14">
        <v>99</v>
      </c>
      <c r="BX157" s="14">
        <v>58</v>
      </c>
      <c r="BY157" s="14">
        <v>437</v>
      </c>
      <c r="BZ157" s="14">
        <v>16</v>
      </c>
      <c r="CA157" s="19">
        <v>6</v>
      </c>
    </row>
    <row r="158" spans="1:79" ht="15.6" x14ac:dyDescent="0.3">
      <c r="A158" s="11">
        <v>18</v>
      </c>
      <c r="B158" s="11" t="s">
        <v>361</v>
      </c>
      <c r="C158" s="11" t="s">
        <v>362</v>
      </c>
      <c r="D158" s="11" t="s">
        <v>551</v>
      </c>
      <c r="E158" s="43"/>
      <c r="F158" s="11" t="s">
        <v>552</v>
      </c>
      <c r="G158" s="14">
        <v>3780543.87</v>
      </c>
      <c r="H158" s="14">
        <v>3780543.87</v>
      </c>
      <c r="I158" s="14">
        <v>3637483.01</v>
      </c>
      <c r="J158" s="14">
        <v>0</v>
      </c>
      <c r="K158" s="14">
        <v>325326.63</v>
      </c>
      <c r="L158" s="14">
        <v>1176704.24</v>
      </c>
      <c r="M158" s="14">
        <v>0</v>
      </c>
      <c r="N158" s="14">
        <v>0</v>
      </c>
      <c r="O158" s="14">
        <v>0</v>
      </c>
      <c r="P158" s="14">
        <v>318422.06</v>
      </c>
      <c r="Q158" s="14">
        <v>0</v>
      </c>
      <c r="R158" s="14">
        <v>0</v>
      </c>
      <c r="S158" s="14">
        <v>1280658.06</v>
      </c>
      <c r="T158" s="14">
        <v>136140.04999999999</v>
      </c>
      <c r="U158" s="14">
        <v>8327</v>
      </c>
      <c r="V158" s="14">
        <v>0</v>
      </c>
      <c r="W158" s="14">
        <v>3596951.37</v>
      </c>
      <c r="X158" s="14">
        <v>9814.1</v>
      </c>
      <c r="Y158" s="14">
        <v>3606765.47</v>
      </c>
      <c r="Z158" s="13">
        <v>2.959432452917099E-2</v>
      </c>
      <c r="AA158" s="13">
        <v>0.1</v>
      </c>
      <c r="AB158" s="14">
        <v>359700.33</v>
      </c>
      <c r="AC158" s="14">
        <v>0</v>
      </c>
      <c r="AD158" s="14">
        <v>0</v>
      </c>
      <c r="AE158" s="14">
        <v>0</v>
      </c>
      <c r="AF158" s="14">
        <v>0</v>
      </c>
      <c r="AG158" s="12">
        <f t="shared" si="8"/>
        <v>0</v>
      </c>
      <c r="AH158" s="14">
        <v>88592.45</v>
      </c>
      <c r="AI158" s="14">
        <v>6435.38</v>
      </c>
      <c r="AJ158" s="14">
        <v>15213.6</v>
      </c>
      <c r="AK158" s="14">
        <v>0</v>
      </c>
      <c r="AL158" s="14">
        <v>4077.71</v>
      </c>
      <c r="AM158" s="14">
        <v>418</v>
      </c>
      <c r="AN158" s="14">
        <v>9077.2000000000007</v>
      </c>
      <c r="AO158" s="14">
        <v>4250</v>
      </c>
      <c r="AP158" s="14">
        <v>0</v>
      </c>
      <c r="AQ158" s="14">
        <v>0</v>
      </c>
      <c r="AR158" s="14">
        <v>9368.11</v>
      </c>
      <c r="AS158" s="14">
        <v>5088.95</v>
      </c>
      <c r="AT158" s="14">
        <v>0</v>
      </c>
      <c r="AU158" s="14">
        <v>395.4</v>
      </c>
      <c r="AV158" s="14">
        <v>0</v>
      </c>
      <c r="AW158" s="14">
        <v>18641.28</v>
      </c>
      <c r="AX158" s="14">
        <v>147764.19</v>
      </c>
      <c r="AY158" s="13">
        <f t="shared" si="6"/>
        <v>0.12615559967540171</v>
      </c>
      <c r="AZ158" s="14">
        <v>0</v>
      </c>
      <c r="BA158" s="14">
        <v>171948.89</v>
      </c>
      <c r="BB158" s="14">
        <v>0</v>
      </c>
      <c r="BC158" s="14">
        <v>48711.43</v>
      </c>
      <c r="BD158" s="14">
        <v>11770.38</v>
      </c>
      <c r="BE158" s="14">
        <v>11770.38</v>
      </c>
      <c r="BF158" s="14">
        <v>0</v>
      </c>
      <c r="BG158" s="12">
        <f t="shared" si="7"/>
        <v>11770.38</v>
      </c>
      <c r="BH158" s="14">
        <v>0</v>
      </c>
      <c r="BI158" s="14">
        <v>298</v>
      </c>
      <c r="BJ158" s="14">
        <v>169</v>
      </c>
      <c r="BK158" s="14">
        <v>0</v>
      </c>
      <c r="BL158" s="14">
        <v>0</v>
      </c>
      <c r="BM158" s="14">
        <v>-20</v>
      </c>
      <c r="BN158" s="14">
        <v>-10</v>
      </c>
      <c r="BO158" s="14">
        <v>-38</v>
      </c>
      <c r="BP158" s="14">
        <v>-16</v>
      </c>
      <c r="BQ158" s="14">
        <v>0</v>
      </c>
      <c r="BR158" s="14">
        <v>19</v>
      </c>
      <c r="BS158" s="14">
        <v>-37</v>
      </c>
      <c r="BT158" s="14">
        <v>-1</v>
      </c>
      <c r="BU158" s="14">
        <v>364</v>
      </c>
      <c r="BV158" s="14">
        <v>0</v>
      </c>
      <c r="BW158" s="14">
        <v>15</v>
      </c>
      <c r="BX158" s="14">
        <v>2</v>
      </c>
      <c r="BY158" s="14">
        <v>26</v>
      </c>
      <c r="BZ158" s="14">
        <v>3</v>
      </c>
      <c r="CA158" s="19">
        <v>1</v>
      </c>
    </row>
    <row r="159" spans="1:79" ht="15.6" x14ac:dyDescent="0.3">
      <c r="A159" s="11">
        <v>18</v>
      </c>
      <c r="B159" s="11" t="s">
        <v>85</v>
      </c>
      <c r="C159" s="11" t="s">
        <v>27</v>
      </c>
      <c r="D159" s="11" t="s">
        <v>553</v>
      </c>
      <c r="E159" s="43"/>
      <c r="F159" s="11" t="s">
        <v>554</v>
      </c>
      <c r="G159" s="12">
        <v>5491390.5</v>
      </c>
      <c r="H159" s="12">
        <v>5493533.7199999997</v>
      </c>
      <c r="I159" s="12">
        <v>5391592.7000000002</v>
      </c>
      <c r="J159" s="12">
        <v>24727.52</v>
      </c>
      <c r="K159" s="12">
        <v>385928.29</v>
      </c>
      <c r="L159" s="12">
        <v>1532076.88</v>
      </c>
      <c r="M159" s="12">
        <v>0</v>
      </c>
      <c r="N159" s="12">
        <v>0</v>
      </c>
      <c r="O159" s="12">
        <v>0</v>
      </c>
      <c r="P159" s="12">
        <v>477153.49</v>
      </c>
      <c r="Q159" s="12">
        <v>0</v>
      </c>
      <c r="R159" s="12">
        <v>0</v>
      </c>
      <c r="S159" s="12">
        <v>1738293.44</v>
      </c>
      <c r="T159" s="12">
        <v>553844.61</v>
      </c>
      <c r="U159" s="12">
        <v>0</v>
      </c>
      <c r="V159" s="12">
        <v>0</v>
      </c>
      <c r="W159" s="12">
        <v>5250703.3099999996</v>
      </c>
      <c r="X159" s="12">
        <v>2143.2199999999998</v>
      </c>
      <c r="Y159" s="12">
        <v>5252846.53</v>
      </c>
      <c r="Z159" s="13">
        <v>6.9931589066982269E-2</v>
      </c>
      <c r="AA159" s="13">
        <v>8.9099999999999999E-2</v>
      </c>
      <c r="AB159" s="12">
        <v>469488.66</v>
      </c>
      <c r="AC159" s="12">
        <v>2143.2199999999998</v>
      </c>
      <c r="AD159" s="12">
        <v>21432.23</v>
      </c>
      <c r="AE159" s="12">
        <v>0</v>
      </c>
      <c r="AF159" s="12">
        <v>0</v>
      </c>
      <c r="AG159" s="12">
        <f t="shared" si="8"/>
        <v>0</v>
      </c>
      <c r="AH159" s="12">
        <v>93558.04</v>
      </c>
      <c r="AI159" s="12">
        <v>7852.13</v>
      </c>
      <c r="AJ159" s="12">
        <v>24684.57</v>
      </c>
      <c r="AK159" s="12">
        <v>722.01</v>
      </c>
      <c r="AL159" s="12">
        <v>31348.38</v>
      </c>
      <c r="AM159" s="12">
        <v>6268.75</v>
      </c>
      <c r="AN159" s="12">
        <v>30211.13</v>
      </c>
      <c r="AO159" s="12">
        <v>4750</v>
      </c>
      <c r="AP159" s="12">
        <v>1500</v>
      </c>
      <c r="AQ159" s="12">
        <v>0</v>
      </c>
      <c r="AR159" s="12">
        <v>14648.19</v>
      </c>
      <c r="AS159" s="12">
        <v>9813.68</v>
      </c>
      <c r="AT159" s="12">
        <v>0</v>
      </c>
      <c r="AU159" s="12">
        <v>2363.58</v>
      </c>
      <c r="AV159" s="12">
        <v>11946.87</v>
      </c>
      <c r="AW159" s="12">
        <v>0</v>
      </c>
      <c r="AX159" s="12">
        <v>280227.90000000002</v>
      </c>
      <c r="AY159" s="13">
        <f t="shared" si="6"/>
        <v>0</v>
      </c>
      <c r="AZ159" s="12">
        <v>0</v>
      </c>
      <c r="BA159" s="12">
        <v>193753</v>
      </c>
      <c r="BB159" s="12">
        <v>0</v>
      </c>
      <c r="BC159" s="12">
        <v>63640.17</v>
      </c>
      <c r="BD159" s="12">
        <v>0</v>
      </c>
      <c r="BE159" s="12">
        <v>0</v>
      </c>
      <c r="BF159" s="12">
        <v>0</v>
      </c>
      <c r="BG159" s="12">
        <f t="shared" si="7"/>
        <v>0</v>
      </c>
      <c r="BH159" s="12">
        <v>0</v>
      </c>
      <c r="BI159" s="14">
        <v>907</v>
      </c>
      <c r="BJ159" s="14">
        <v>439</v>
      </c>
      <c r="BK159" s="14">
        <v>2</v>
      </c>
      <c r="BL159" s="14">
        <v>-2</v>
      </c>
      <c r="BM159" s="14">
        <v>-52</v>
      </c>
      <c r="BN159" s="14">
        <v>-52</v>
      </c>
      <c r="BO159" s="14">
        <v>-39</v>
      </c>
      <c r="BP159" s="14">
        <v>-41</v>
      </c>
      <c r="BQ159" s="14">
        <v>16</v>
      </c>
      <c r="BR159" s="14">
        <v>0</v>
      </c>
      <c r="BS159" s="14">
        <v>-144</v>
      </c>
      <c r="BT159" s="14">
        <v>0</v>
      </c>
      <c r="BU159" s="14">
        <v>1034</v>
      </c>
      <c r="BV159" s="14">
        <v>1</v>
      </c>
      <c r="BW159" s="14">
        <v>13</v>
      </c>
      <c r="BX159" s="14">
        <v>7</v>
      </c>
      <c r="BY159" s="14">
        <v>117</v>
      </c>
      <c r="BZ159" s="14">
        <v>7</v>
      </c>
      <c r="CA159" s="19">
        <v>0</v>
      </c>
    </row>
    <row r="160" spans="1:79" ht="15.6" x14ac:dyDescent="0.3">
      <c r="A160" s="11">
        <v>18</v>
      </c>
      <c r="B160" s="11" t="s">
        <v>94</v>
      </c>
      <c r="C160" s="11" t="s">
        <v>95</v>
      </c>
      <c r="D160" s="11" t="s">
        <v>555</v>
      </c>
      <c r="E160" s="11" t="s">
        <v>400</v>
      </c>
      <c r="F160" s="11" t="s">
        <v>437</v>
      </c>
      <c r="G160" s="12">
        <v>72555720.230000004</v>
      </c>
      <c r="H160" s="12">
        <v>72555720.230000004</v>
      </c>
      <c r="I160" s="12">
        <v>67547778.830000013</v>
      </c>
      <c r="J160" s="12">
        <v>22778530.359999999</v>
      </c>
      <c r="K160" s="12">
        <v>3462758.16</v>
      </c>
      <c r="L160" s="12">
        <v>16665235.52</v>
      </c>
      <c r="M160" s="12">
        <v>0</v>
      </c>
      <c r="N160" s="12">
        <v>0</v>
      </c>
      <c r="O160" s="12">
        <v>97481.97</v>
      </c>
      <c r="P160" s="12">
        <v>2848275.46</v>
      </c>
      <c r="Q160" s="12">
        <v>0</v>
      </c>
      <c r="R160" s="12">
        <v>0</v>
      </c>
      <c r="S160" s="12">
        <v>11072964.289999999</v>
      </c>
      <c r="T160" s="12">
        <v>5355925.8</v>
      </c>
      <c r="U160" s="12">
        <v>45029.82</v>
      </c>
      <c r="V160" s="12">
        <v>0</v>
      </c>
      <c r="W160" s="12">
        <v>66520499.280000001</v>
      </c>
      <c r="X160" s="12">
        <v>45029.82</v>
      </c>
      <c r="Y160" s="12">
        <v>66565529.100000001</v>
      </c>
      <c r="Z160" s="13">
        <v>0.1111777275800705</v>
      </c>
      <c r="AA160" s="13">
        <v>5.8400000000000001E-2</v>
      </c>
      <c r="AB160" s="12">
        <v>3886245.19</v>
      </c>
      <c r="AC160" s="12">
        <v>0</v>
      </c>
      <c r="AD160" s="12">
        <v>0</v>
      </c>
      <c r="AE160" s="12">
        <v>0</v>
      </c>
      <c r="AF160" s="12">
        <v>747.78</v>
      </c>
      <c r="AG160" s="12">
        <f t="shared" si="8"/>
        <v>747.78</v>
      </c>
      <c r="AH160" s="12">
        <v>2102970.69</v>
      </c>
      <c r="AI160" s="12">
        <v>178381.6</v>
      </c>
      <c r="AJ160" s="12">
        <v>470539.23</v>
      </c>
      <c r="AK160" s="12">
        <v>0</v>
      </c>
      <c r="AL160" s="12">
        <v>419216.36</v>
      </c>
      <c r="AM160" s="12">
        <v>15455.12</v>
      </c>
      <c r="AN160" s="12">
        <v>51402.99</v>
      </c>
      <c r="AO160" s="12">
        <v>25300</v>
      </c>
      <c r="AP160" s="12">
        <v>5211.2299999999996</v>
      </c>
      <c r="AQ160" s="12">
        <v>0</v>
      </c>
      <c r="AR160" s="12">
        <v>112313.52</v>
      </c>
      <c r="AS160" s="12">
        <v>26689.37</v>
      </c>
      <c r="AT160" s="12">
        <v>2529.12</v>
      </c>
      <c r="AU160" s="12">
        <v>819.68</v>
      </c>
      <c r="AV160" s="12">
        <v>75673.23</v>
      </c>
      <c r="AW160" s="12">
        <v>0</v>
      </c>
      <c r="AX160" s="12">
        <v>3709437</v>
      </c>
      <c r="AY160" s="13">
        <f t="shared" si="6"/>
        <v>0</v>
      </c>
      <c r="AZ160" s="12">
        <v>0</v>
      </c>
      <c r="BA160" s="12">
        <v>193753</v>
      </c>
      <c r="BB160" s="12">
        <v>0</v>
      </c>
      <c r="BC160" s="12">
        <v>515256.16</v>
      </c>
      <c r="BD160" s="12">
        <v>0</v>
      </c>
      <c r="BE160" s="12">
        <v>0</v>
      </c>
      <c r="BF160" s="12">
        <v>0</v>
      </c>
      <c r="BG160" s="12">
        <f t="shared" si="7"/>
        <v>0</v>
      </c>
      <c r="BH160" s="12">
        <v>0</v>
      </c>
      <c r="BI160" s="14">
        <v>6690</v>
      </c>
      <c r="BJ160" s="14">
        <v>3380</v>
      </c>
      <c r="BK160" s="14">
        <v>15</v>
      </c>
      <c r="BL160" s="14">
        <v>-19</v>
      </c>
      <c r="BM160" s="14">
        <v>-267</v>
      </c>
      <c r="BN160" s="14">
        <v>-138</v>
      </c>
      <c r="BO160" s="14">
        <v>-809</v>
      </c>
      <c r="BP160" s="14">
        <v>-268</v>
      </c>
      <c r="BQ160" s="14">
        <v>1</v>
      </c>
      <c r="BR160" s="14">
        <v>49</v>
      </c>
      <c r="BS160" s="14">
        <v>-726</v>
      </c>
      <c r="BT160" s="14">
        <v>-16</v>
      </c>
      <c r="BU160" s="14">
        <v>7892</v>
      </c>
      <c r="BV160" s="14">
        <v>3</v>
      </c>
      <c r="BW160" s="14">
        <v>124</v>
      </c>
      <c r="BX160" s="14">
        <v>42</v>
      </c>
      <c r="BY160" s="14">
        <v>351</v>
      </c>
      <c r="BZ160" s="14">
        <v>219</v>
      </c>
      <c r="CA160" s="19">
        <v>0</v>
      </c>
    </row>
    <row r="161" spans="1:79" s="45" customFormat="1" ht="15.6" x14ac:dyDescent="0.3">
      <c r="A161" s="64">
        <v>18</v>
      </c>
      <c r="B161" s="65" t="s">
        <v>604</v>
      </c>
      <c r="C161" s="64"/>
      <c r="D161" s="64" t="s">
        <v>556</v>
      </c>
      <c r="E161" s="70"/>
      <c r="F161" s="64" t="s">
        <v>557</v>
      </c>
      <c r="G161" s="69">
        <v>30800936.359999999</v>
      </c>
      <c r="H161" s="69">
        <v>30839296</v>
      </c>
      <c r="I161" s="69">
        <v>30037949</v>
      </c>
      <c r="J161" s="69">
        <v>234827</v>
      </c>
      <c r="K161" s="69">
        <v>2045939</v>
      </c>
      <c r="L161" s="69">
        <v>8862335</v>
      </c>
      <c r="M161" s="69">
        <v>0</v>
      </c>
      <c r="N161" s="69">
        <v>0</v>
      </c>
      <c r="O161" s="69">
        <v>115364</v>
      </c>
      <c r="P161" s="69">
        <v>3233315</v>
      </c>
      <c r="Q161" s="69">
        <v>0</v>
      </c>
      <c r="R161" s="69">
        <v>0</v>
      </c>
      <c r="S161" s="69">
        <v>7395065</v>
      </c>
      <c r="T161" s="69">
        <v>5707546</v>
      </c>
      <c r="U161" s="69">
        <v>0</v>
      </c>
      <c r="V161" s="69">
        <v>1550</v>
      </c>
      <c r="W161" s="69">
        <v>29654070</v>
      </c>
      <c r="X161" s="69">
        <v>44449</v>
      </c>
      <c r="Y161" s="69">
        <v>29698520</v>
      </c>
      <c r="Z161" s="67">
        <v>5.836592108759292E-2</v>
      </c>
      <c r="AA161" s="67">
        <v>6.9310960059547788E-2</v>
      </c>
      <c r="AB161" s="69">
        <v>2090743</v>
      </c>
      <c r="AC161" s="69">
        <v>38360</v>
      </c>
      <c r="AD161" s="69">
        <v>510611</v>
      </c>
      <c r="AE161" s="69">
        <v>0</v>
      </c>
      <c r="AF161" s="69">
        <v>1736</v>
      </c>
      <c r="AG161" s="69">
        <v>1736</v>
      </c>
      <c r="AH161" s="69">
        <v>1016229</v>
      </c>
      <c r="AI161" s="69">
        <v>108710</v>
      </c>
      <c r="AJ161" s="69">
        <v>221152</v>
      </c>
      <c r="AK161" s="69">
        <v>10510</v>
      </c>
      <c r="AL161" s="69">
        <v>181486</v>
      </c>
      <c r="AM161" s="69">
        <v>44610</v>
      </c>
      <c r="AN161" s="69">
        <v>78568</v>
      </c>
      <c r="AO161" s="69">
        <v>26250</v>
      </c>
      <c r="AP161" s="69">
        <v>5599</v>
      </c>
      <c r="AQ161" s="69">
        <v>0</v>
      </c>
      <c r="AR161" s="69">
        <v>57834.130000000005</v>
      </c>
      <c r="AS161" s="69">
        <v>17987</v>
      </c>
      <c r="AT161" s="69">
        <v>8558</v>
      </c>
      <c r="AU161" s="69">
        <v>1381</v>
      </c>
      <c r="AV161" s="69">
        <v>24945.95</v>
      </c>
      <c r="AW161" s="69">
        <v>0</v>
      </c>
      <c r="AX161" s="69">
        <v>1950467</v>
      </c>
      <c r="AY161" s="67">
        <v>0</v>
      </c>
      <c r="AZ161" s="69">
        <v>4552</v>
      </c>
      <c r="BA161" s="69">
        <v>193753</v>
      </c>
      <c r="BB161" s="69">
        <v>0</v>
      </c>
      <c r="BC161" s="66">
        <v>310295</v>
      </c>
      <c r="BD161" s="66">
        <v>0</v>
      </c>
      <c r="BE161" s="69">
        <v>0</v>
      </c>
      <c r="BF161" s="69">
        <v>0</v>
      </c>
      <c r="BG161" s="69">
        <v>0</v>
      </c>
      <c r="BH161" s="69">
        <v>0</v>
      </c>
      <c r="BI161" s="68">
        <v>4910</v>
      </c>
      <c r="BJ161" s="69">
        <v>2415</v>
      </c>
      <c r="BK161" s="69">
        <v>18</v>
      </c>
      <c r="BL161" s="71">
        <v>-1</v>
      </c>
      <c r="BM161" s="71">
        <v>-78</v>
      </c>
      <c r="BN161" s="71">
        <v>-186</v>
      </c>
      <c r="BO161" s="71">
        <v>-380</v>
      </c>
      <c r="BP161" s="71">
        <v>-500</v>
      </c>
      <c r="BQ161" s="71">
        <v>34</v>
      </c>
      <c r="BR161" s="69">
        <v>106</v>
      </c>
      <c r="BS161" s="69">
        <v>-737</v>
      </c>
      <c r="BT161" s="69">
        <v>-27</v>
      </c>
      <c r="BU161" s="68">
        <v>5574</v>
      </c>
      <c r="BV161" s="68">
        <v>2</v>
      </c>
      <c r="BW161" s="69">
        <v>124</v>
      </c>
      <c r="BX161" s="69">
        <v>57</v>
      </c>
      <c r="BY161" s="69">
        <v>303</v>
      </c>
      <c r="BZ161" s="69">
        <v>253</v>
      </c>
      <c r="CA161" s="69">
        <v>9</v>
      </c>
    </row>
    <row r="162" spans="1:79" ht="15.6" x14ac:dyDescent="0.3">
      <c r="A162" s="11">
        <v>18</v>
      </c>
      <c r="B162" s="11" t="s">
        <v>127</v>
      </c>
      <c r="C162" s="11" t="s">
        <v>128</v>
      </c>
      <c r="D162" s="11" t="s">
        <v>558</v>
      </c>
      <c r="E162" s="11" t="s">
        <v>400</v>
      </c>
      <c r="F162" s="11" t="s">
        <v>437</v>
      </c>
      <c r="G162" s="29">
        <v>52751988.259999998</v>
      </c>
      <c r="H162" s="12">
        <v>52751988.259999998</v>
      </c>
      <c r="I162" s="12">
        <f>52751988-2506489</f>
        <v>50245499</v>
      </c>
      <c r="J162" s="12">
        <v>19684617.469999999</v>
      </c>
      <c r="K162" s="12">
        <v>2566717.37</v>
      </c>
      <c r="L162" s="12">
        <v>9686463.9600000009</v>
      </c>
      <c r="M162" s="12">
        <v>0</v>
      </c>
      <c r="N162" s="12">
        <v>0</v>
      </c>
      <c r="O162" s="12">
        <v>61594.76</v>
      </c>
      <c r="P162" s="12">
        <v>2529806.42</v>
      </c>
      <c r="Q162" s="12">
        <v>0</v>
      </c>
      <c r="R162" s="12">
        <v>0</v>
      </c>
      <c r="S162" s="12">
        <v>8566173.8000000007</v>
      </c>
      <c r="T162" s="12">
        <v>3673184.06</v>
      </c>
      <c r="U162" s="12">
        <v>20211.23</v>
      </c>
      <c r="V162" s="12">
        <v>0</v>
      </c>
      <c r="W162" s="12">
        <v>49397962.210000001</v>
      </c>
      <c r="X162" s="12">
        <v>20211.23</v>
      </c>
      <c r="Y162" s="12">
        <v>49418173.439999998</v>
      </c>
      <c r="Z162" s="13">
        <f xml:space="preserve"> 3629481.23/52751988.26</f>
        <v>6.8802738052474693E-2</v>
      </c>
      <c r="AA162" s="13">
        <v>4.7199999999999999E-2</v>
      </c>
      <c r="AB162" s="12">
        <v>2333724.16</v>
      </c>
      <c r="AC162" s="12">
        <v>0</v>
      </c>
      <c r="AD162" s="12">
        <v>0</v>
      </c>
      <c r="AE162" s="12">
        <v>0</v>
      </c>
      <c r="AF162" s="12">
        <v>548.59</v>
      </c>
      <c r="AG162" s="12">
        <f t="shared" si="8"/>
        <v>548.59</v>
      </c>
      <c r="AH162" s="12">
        <v>1185655.18</v>
      </c>
      <c r="AI162" s="12">
        <v>110349.88</v>
      </c>
      <c r="AJ162" s="12">
        <v>203983.38</v>
      </c>
      <c r="AK162" s="12">
        <v>6912.53</v>
      </c>
      <c r="AL162" s="12">
        <v>168202.83</v>
      </c>
      <c r="AM162" s="12">
        <v>15103.53</v>
      </c>
      <c r="AN162" s="12">
        <v>47711.15</v>
      </c>
      <c r="AO162" s="12">
        <v>18300</v>
      </c>
      <c r="AP162" s="12">
        <v>0</v>
      </c>
      <c r="AQ162" s="12">
        <v>0</v>
      </c>
      <c r="AR162" s="12">
        <v>67636.149999999994</v>
      </c>
      <c r="AS162" s="12">
        <v>12321.47</v>
      </c>
      <c r="AT162" s="12">
        <v>0</v>
      </c>
      <c r="AU162" s="12">
        <v>1141.8900000000001</v>
      </c>
      <c r="AV162" s="12">
        <v>77776.259999999995</v>
      </c>
      <c r="AW162" s="12">
        <v>0</v>
      </c>
      <c r="AX162" s="12">
        <v>2085691.2</v>
      </c>
      <c r="AY162" s="13">
        <f t="shared" si="6"/>
        <v>0</v>
      </c>
      <c r="AZ162" s="12">
        <v>351.35</v>
      </c>
      <c r="BA162" s="12">
        <v>193753.01</v>
      </c>
      <c r="BB162" s="12">
        <v>0.01</v>
      </c>
      <c r="BC162" s="12">
        <v>448113.19</v>
      </c>
      <c r="BD162" s="12">
        <v>0</v>
      </c>
      <c r="BE162" s="12">
        <v>0</v>
      </c>
      <c r="BF162" s="12">
        <v>0</v>
      </c>
      <c r="BG162" s="12">
        <f t="shared" si="7"/>
        <v>0</v>
      </c>
      <c r="BH162" s="12">
        <v>0</v>
      </c>
      <c r="BI162" s="14">
        <v>4407</v>
      </c>
      <c r="BJ162" s="14">
        <v>2266</v>
      </c>
      <c r="BK162" s="14">
        <v>13</v>
      </c>
      <c r="BL162" s="14">
        <v>0</v>
      </c>
      <c r="BM162" s="14">
        <v>-90</v>
      </c>
      <c r="BN162" s="14">
        <v>-112</v>
      </c>
      <c r="BO162" s="14">
        <v>-358</v>
      </c>
      <c r="BP162" s="14">
        <v>-386</v>
      </c>
      <c r="BQ162" s="14">
        <v>34</v>
      </c>
      <c r="BR162" s="14">
        <v>-2</v>
      </c>
      <c r="BS162" s="14">
        <v>-577</v>
      </c>
      <c r="BT162" s="14">
        <v>-4</v>
      </c>
      <c r="BU162" s="14">
        <v>5191</v>
      </c>
      <c r="BV162" s="14">
        <v>8</v>
      </c>
      <c r="BW162" s="14">
        <v>118</v>
      </c>
      <c r="BX162" s="14">
        <v>46</v>
      </c>
      <c r="BY162" s="14">
        <v>246</v>
      </c>
      <c r="BZ162" s="14">
        <v>159</v>
      </c>
      <c r="CA162" s="19">
        <v>12</v>
      </c>
    </row>
    <row r="163" spans="1:79" ht="15.6" x14ac:dyDescent="0.3">
      <c r="A163" s="11">
        <v>18</v>
      </c>
      <c r="B163" s="11" t="s">
        <v>144</v>
      </c>
      <c r="C163" s="11" t="s">
        <v>23</v>
      </c>
      <c r="D163" s="11" t="s">
        <v>559</v>
      </c>
      <c r="E163" s="43"/>
      <c r="F163" s="11" t="s">
        <v>560</v>
      </c>
      <c r="G163" s="29">
        <v>1581688.86</v>
      </c>
      <c r="H163" s="12">
        <v>1581688.86</v>
      </c>
      <c r="I163" s="12">
        <v>1514998.25</v>
      </c>
      <c r="J163" s="12">
        <v>0</v>
      </c>
      <c r="K163" s="12">
        <v>61262.64</v>
      </c>
      <c r="L163" s="12">
        <v>251208.29</v>
      </c>
      <c r="M163" s="12">
        <v>0</v>
      </c>
      <c r="N163" s="12">
        <v>0</v>
      </c>
      <c r="O163" s="12">
        <v>0</v>
      </c>
      <c r="P163" s="12">
        <v>135464.5</v>
      </c>
      <c r="Q163" s="12">
        <v>0</v>
      </c>
      <c r="R163" s="12">
        <v>0</v>
      </c>
      <c r="S163" s="12">
        <v>862513.09</v>
      </c>
      <c r="T163" s="12">
        <v>45167.4</v>
      </c>
      <c r="U163" s="12">
        <v>50</v>
      </c>
      <c r="V163" s="12">
        <v>0</v>
      </c>
      <c r="W163" s="12">
        <v>1506247.58</v>
      </c>
      <c r="X163" s="12">
        <v>50</v>
      </c>
      <c r="Y163" s="12">
        <v>1506297.58</v>
      </c>
      <c r="Z163" s="13">
        <v>6.2088444828987122E-2</v>
      </c>
      <c r="AA163" s="13">
        <v>0.1</v>
      </c>
      <c r="AB163" s="12">
        <v>150631.66</v>
      </c>
      <c r="AC163" s="12">
        <v>0</v>
      </c>
      <c r="AD163" s="12">
        <v>0</v>
      </c>
      <c r="AE163" s="12">
        <v>0</v>
      </c>
      <c r="AF163" s="12">
        <v>5.53</v>
      </c>
      <c r="AG163" s="12">
        <f t="shared" si="8"/>
        <v>5.53</v>
      </c>
      <c r="AH163" s="12">
        <v>41502.160000000003</v>
      </c>
      <c r="AI163" s="12">
        <v>4348.32</v>
      </c>
      <c r="AJ163" s="12">
        <v>1308</v>
      </c>
      <c r="AK163" s="12">
        <v>0</v>
      </c>
      <c r="AL163" s="12">
        <v>6600</v>
      </c>
      <c r="AM163" s="12">
        <v>0</v>
      </c>
      <c r="AN163" s="12">
        <v>5717.9</v>
      </c>
      <c r="AO163" s="12">
        <v>4250</v>
      </c>
      <c r="AP163" s="12">
        <v>0</v>
      </c>
      <c r="AQ163" s="12">
        <v>0</v>
      </c>
      <c r="AR163" s="12">
        <v>5243.89</v>
      </c>
      <c r="AS163" s="12">
        <v>0</v>
      </c>
      <c r="AT163" s="12">
        <v>0</v>
      </c>
      <c r="AU163" s="12">
        <v>8627.52</v>
      </c>
      <c r="AV163" s="12">
        <v>0</v>
      </c>
      <c r="AW163" s="12">
        <v>0</v>
      </c>
      <c r="AX163" s="12">
        <v>85545.57</v>
      </c>
      <c r="AY163" s="13">
        <f t="shared" si="6"/>
        <v>0</v>
      </c>
      <c r="AZ163" s="12">
        <v>68.77</v>
      </c>
      <c r="BA163" s="12">
        <v>63900</v>
      </c>
      <c r="BB163" s="12">
        <v>0</v>
      </c>
      <c r="BC163" s="12">
        <v>3001.71</v>
      </c>
      <c r="BD163" s="12">
        <v>0</v>
      </c>
      <c r="BE163" s="12">
        <v>0</v>
      </c>
      <c r="BF163" s="12">
        <v>0</v>
      </c>
      <c r="BG163" s="12">
        <f t="shared" si="7"/>
        <v>0</v>
      </c>
      <c r="BH163" s="12">
        <v>0</v>
      </c>
      <c r="BI163" s="14">
        <v>346</v>
      </c>
      <c r="BJ163" s="14">
        <v>1</v>
      </c>
      <c r="BK163" s="14">
        <v>0</v>
      </c>
      <c r="BL163" s="14">
        <v>0</v>
      </c>
      <c r="BM163" s="14">
        <v>0</v>
      </c>
      <c r="BN163" s="14">
        <v>-4</v>
      </c>
      <c r="BO163" s="14">
        <v>-4</v>
      </c>
      <c r="BP163" s="14">
        <v>-22</v>
      </c>
      <c r="BQ163" s="14">
        <v>-1</v>
      </c>
      <c r="BR163" s="14">
        <v>0</v>
      </c>
      <c r="BS163" s="14">
        <v>-97</v>
      </c>
      <c r="BT163" s="14">
        <v>0</v>
      </c>
      <c r="BU163" s="14">
        <v>219</v>
      </c>
      <c r="BV163" s="14">
        <v>0</v>
      </c>
      <c r="BW163" s="14">
        <v>13</v>
      </c>
      <c r="BX163" s="14">
        <v>13</v>
      </c>
      <c r="BY163" s="14">
        <v>97</v>
      </c>
      <c r="BZ163" s="14">
        <v>2</v>
      </c>
      <c r="CA163" s="19">
        <v>1</v>
      </c>
    </row>
    <row r="164" spans="1:79" ht="15.6" x14ac:dyDescent="0.3">
      <c r="A164" s="11">
        <v>18</v>
      </c>
      <c r="B164" s="11" t="s">
        <v>151</v>
      </c>
      <c r="C164" s="11" t="s">
        <v>152</v>
      </c>
      <c r="D164" s="11" t="s">
        <v>561</v>
      </c>
      <c r="E164" s="43"/>
      <c r="F164" s="11" t="s">
        <v>557</v>
      </c>
      <c r="G164" s="29">
        <v>22887297.050000001</v>
      </c>
      <c r="H164" s="12">
        <v>23887297.050000001</v>
      </c>
      <c r="I164" s="12">
        <v>23433185.280000001</v>
      </c>
      <c r="J164" s="12">
        <v>0</v>
      </c>
      <c r="K164" s="12">
        <v>1520775.6</v>
      </c>
      <c r="L164" s="12">
        <v>7526855.5599999996</v>
      </c>
      <c r="M164" s="12">
        <v>0</v>
      </c>
      <c r="N164" s="12">
        <v>0</v>
      </c>
      <c r="O164" s="12">
        <v>0</v>
      </c>
      <c r="P164" s="12">
        <v>1929690.9</v>
      </c>
      <c r="Q164" s="12">
        <v>0</v>
      </c>
      <c r="R164" s="12">
        <v>0</v>
      </c>
      <c r="S164" s="12">
        <v>5369685.1699999999</v>
      </c>
      <c r="T164" s="12">
        <v>4667813.1500000004</v>
      </c>
      <c r="U164" s="12">
        <v>0</v>
      </c>
      <c r="V164" s="12">
        <v>0</v>
      </c>
      <c r="W164" s="12">
        <v>22672208.32</v>
      </c>
      <c r="X164" s="12">
        <v>0</v>
      </c>
      <c r="Y164" s="12">
        <v>22672208.32</v>
      </c>
      <c r="Z164" s="13">
        <v>0.10824240744113922</v>
      </c>
      <c r="AA164" s="13">
        <v>7.2599999999999998E-2</v>
      </c>
      <c r="AB164" s="12">
        <v>1646550.21</v>
      </c>
      <c r="AC164" s="12">
        <v>0</v>
      </c>
      <c r="AD164" s="12">
        <v>0</v>
      </c>
      <c r="AE164" s="12">
        <v>0</v>
      </c>
      <c r="AF164" s="12">
        <v>516.01</v>
      </c>
      <c r="AG164" s="12">
        <f t="shared" si="8"/>
        <v>516.01</v>
      </c>
      <c r="AH164" s="12">
        <v>765615.11</v>
      </c>
      <c r="AI164" s="12">
        <v>72020.61</v>
      </c>
      <c r="AJ164" s="12">
        <v>210008.07</v>
      </c>
      <c r="AK164" s="12">
        <v>1113.8800000000001</v>
      </c>
      <c r="AL164" s="12">
        <v>75867.59</v>
      </c>
      <c r="AM164" s="12">
        <v>51.32</v>
      </c>
      <c r="AN164" s="12">
        <v>38991.31</v>
      </c>
      <c r="AO164" s="12">
        <v>12300</v>
      </c>
      <c r="AP164" s="12">
        <v>0</v>
      </c>
      <c r="AQ164" s="12">
        <v>0</v>
      </c>
      <c r="AR164" s="12">
        <v>55887.519999999997</v>
      </c>
      <c r="AS164" s="12">
        <v>11406.07</v>
      </c>
      <c r="AT164" s="12">
        <v>0</v>
      </c>
      <c r="AU164" s="12">
        <v>894.6</v>
      </c>
      <c r="AV164" s="12">
        <v>11727.36</v>
      </c>
      <c r="AW164" s="12">
        <v>0</v>
      </c>
      <c r="AX164" s="12">
        <v>1306550.2</v>
      </c>
      <c r="AY164" s="13">
        <f t="shared" si="6"/>
        <v>0</v>
      </c>
      <c r="AZ164" s="12">
        <v>0</v>
      </c>
      <c r="BA164" s="12">
        <v>193753</v>
      </c>
      <c r="BB164" s="12">
        <v>0</v>
      </c>
      <c r="BC164" s="12">
        <v>335105.26</v>
      </c>
      <c r="BD164" s="12">
        <v>8467.7099999999991</v>
      </c>
      <c r="BE164" s="12">
        <v>8467.7099999999991</v>
      </c>
      <c r="BF164" s="12">
        <v>0</v>
      </c>
      <c r="BG164" s="12">
        <f t="shared" si="7"/>
        <v>8467.7099999999991</v>
      </c>
      <c r="BH164" s="12">
        <v>0</v>
      </c>
      <c r="BI164" s="14">
        <v>3524</v>
      </c>
      <c r="BJ164" s="14">
        <v>1730</v>
      </c>
      <c r="BK164" s="14">
        <v>34</v>
      </c>
      <c r="BL164" s="14">
        <v>-10</v>
      </c>
      <c r="BM164" s="14">
        <v>-34</v>
      </c>
      <c r="BN164" s="14">
        <v>-111</v>
      </c>
      <c r="BO164" s="14">
        <v>-115</v>
      </c>
      <c r="BP164" s="14">
        <v>-342</v>
      </c>
      <c r="BQ164" s="14">
        <v>47</v>
      </c>
      <c r="BR164" s="14">
        <v>11</v>
      </c>
      <c r="BS164" s="14">
        <v>-440</v>
      </c>
      <c r="BT164" s="14">
        <v>-5</v>
      </c>
      <c r="BU164" s="14">
        <v>4289</v>
      </c>
      <c r="BV164" s="14">
        <v>0</v>
      </c>
      <c r="BW164" s="14">
        <v>63</v>
      </c>
      <c r="BX164" s="14">
        <v>45</v>
      </c>
      <c r="BY164" s="14">
        <v>213</v>
      </c>
      <c r="BZ164" s="14">
        <v>124</v>
      </c>
      <c r="CA164" s="19">
        <v>0</v>
      </c>
    </row>
    <row r="165" spans="1:79" ht="15.6" x14ac:dyDescent="0.3">
      <c r="A165" s="11">
        <v>18</v>
      </c>
      <c r="B165" s="11" t="s">
        <v>160</v>
      </c>
      <c r="C165" s="11" t="s">
        <v>149</v>
      </c>
      <c r="D165" s="11" t="s">
        <v>559</v>
      </c>
      <c r="E165" s="43"/>
      <c r="F165" s="11" t="s">
        <v>560</v>
      </c>
      <c r="G165" s="29">
        <v>6494498.6799999997</v>
      </c>
      <c r="H165" s="12">
        <v>6494498.6799999997</v>
      </c>
      <c r="I165" s="12">
        <v>6153738.0899999999</v>
      </c>
      <c r="J165" s="12">
        <v>15578.24</v>
      </c>
      <c r="K165" s="12">
        <v>348929.66</v>
      </c>
      <c r="L165" s="12">
        <v>1355501.15</v>
      </c>
      <c r="M165" s="12">
        <v>0</v>
      </c>
      <c r="N165" s="12">
        <v>0</v>
      </c>
      <c r="O165" s="12">
        <v>0</v>
      </c>
      <c r="P165" s="12">
        <v>416568.72</v>
      </c>
      <c r="Q165" s="12">
        <v>0</v>
      </c>
      <c r="R165" s="12">
        <v>0</v>
      </c>
      <c r="S165" s="12">
        <v>2284091.59</v>
      </c>
      <c r="T165" s="12">
        <v>627984.27</v>
      </c>
      <c r="U165" s="12">
        <v>0</v>
      </c>
      <c r="V165" s="12">
        <v>0</v>
      </c>
      <c r="W165" s="12">
        <v>5612796.3700000001</v>
      </c>
      <c r="X165" s="12">
        <v>0</v>
      </c>
      <c r="Y165" s="12">
        <v>5612796.3700000001</v>
      </c>
      <c r="Z165" s="13">
        <v>0.13368764519691467</v>
      </c>
      <c r="AA165" s="13">
        <v>0.1</v>
      </c>
      <c r="AB165" s="12">
        <v>561239.91</v>
      </c>
      <c r="AC165" s="12">
        <v>0</v>
      </c>
      <c r="AD165" s="12">
        <v>0</v>
      </c>
      <c r="AE165" s="12">
        <v>0</v>
      </c>
      <c r="AF165" s="12">
        <v>0</v>
      </c>
      <c r="AG165" s="12">
        <f t="shared" si="8"/>
        <v>0</v>
      </c>
      <c r="AH165" s="12">
        <v>172245.31</v>
      </c>
      <c r="AI165" s="12">
        <v>19687.78</v>
      </c>
      <c r="AJ165" s="12">
        <v>0</v>
      </c>
      <c r="AK165" s="12">
        <v>0</v>
      </c>
      <c r="AL165" s="12">
        <v>20342.98</v>
      </c>
      <c r="AM165" s="12">
        <v>3413.02</v>
      </c>
      <c r="AN165" s="12">
        <v>22076.71</v>
      </c>
      <c r="AO165" s="12">
        <v>4750</v>
      </c>
      <c r="AP165" s="12">
        <v>2037.9</v>
      </c>
      <c r="AQ165" s="12">
        <v>0</v>
      </c>
      <c r="AR165" s="12">
        <v>13758.95</v>
      </c>
      <c r="AS165" s="12">
        <v>6725.67</v>
      </c>
      <c r="AT165" s="12">
        <v>0</v>
      </c>
      <c r="AU165" s="12">
        <v>17016.91</v>
      </c>
      <c r="AV165" s="12">
        <v>2459.8000000000002</v>
      </c>
      <c r="AW165" s="12">
        <v>0</v>
      </c>
      <c r="AX165" s="12">
        <v>316004.40999999997</v>
      </c>
      <c r="AY165" s="13">
        <f t="shared" si="6"/>
        <v>0</v>
      </c>
      <c r="AZ165" s="12">
        <v>200.06</v>
      </c>
      <c r="BA165" s="12">
        <v>193753</v>
      </c>
      <c r="BB165" s="12">
        <v>0</v>
      </c>
      <c r="BC165" s="12">
        <v>64634.54</v>
      </c>
      <c r="BD165" s="12">
        <v>0</v>
      </c>
      <c r="BE165" s="12">
        <v>0</v>
      </c>
      <c r="BF165" s="12">
        <v>0</v>
      </c>
      <c r="BG165" s="12">
        <f t="shared" si="7"/>
        <v>0</v>
      </c>
      <c r="BH165" s="12">
        <v>0</v>
      </c>
      <c r="BI165" s="14">
        <v>870</v>
      </c>
      <c r="BJ165" s="14">
        <v>755</v>
      </c>
      <c r="BK165" s="14">
        <v>2</v>
      </c>
      <c r="BL165" s="14">
        <v>0</v>
      </c>
      <c r="BM165" s="14">
        <v>-55</v>
      </c>
      <c r="BN165" s="14">
        <v>-30</v>
      </c>
      <c r="BO165" s="14">
        <v>-185</v>
      </c>
      <c r="BP165" s="14">
        <v>-112</v>
      </c>
      <c r="BQ165" s="14">
        <v>0</v>
      </c>
      <c r="BR165" s="14">
        <v>38</v>
      </c>
      <c r="BS165" s="14">
        <v>-54</v>
      </c>
      <c r="BT165" s="14">
        <v>0</v>
      </c>
      <c r="BU165" s="14">
        <v>1229</v>
      </c>
      <c r="BV165" s="14">
        <v>3</v>
      </c>
      <c r="BW165" s="14">
        <v>14</v>
      </c>
      <c r="BX165" s="14">
        <v>7</v>
      </c>
      <c r="BY165" s="14">
        <v>30</v>
      </c>
      <c r="BZ165" s="14">
        <v>0</v>
      </c>
      <c r="CA165" s="19">
        <v>0</v>
      </c>
    </row>
    <row r="166" spans="1:79" ht="15.6" x14ac:dyDescent="0.3">
      <c r="A166" s="11">
        <v>18</v>
      </c>
      <c r="B166" s="11" t="s">
        <v>186</v>
      </c>
      <c r="C166" s="11" t="s">
        <v>187</v>
      </c>
      <c r="D166" s="11" t="s">
        <v>559</v>
      </c>
      <c r="E166" s="43"/>
      <c r="F166" s="11" t="s">
        <v>560</v>
      </c>
      <c r="G166" s="29">
        <v>1075228.07</v>
      </c>
      <c r="H166" s="12">
        <v>1075228.07</v>
      </c>
      <c r="I166" s="12">
        <v>1023920.92</v>
      </c>
      <c r="J166" s="12">
        <v>0</v>
      </c>
      <c r="K166" s="12">
        <v>55965.36</v>
      </c>
      <c r="L166" s="12">
        <v>216818.7</v>
      </c>
      <c r="M166" s="12">
        <v>0</v>
      </c>
      <c r="N166" s="12">
        <v>0</v>
      </c>
      <c r="O166" s="12">
        <v>900</v>
      </c>
      <c r="P166" s="12">
        <v>116899.66</v>
      </c>
      <c r="Q166" s="12">
        <v>0</v>
      </c>
      <c r="R166" s="12">
        <v>0</v>
      </c>
      <c r="S166" s="12">
        <v>524856.15</v>
      </c>
      <c r="T166" s="12">
        <v>60664.54</v>
      </c>
      <c r="U166" s="12">
        <v>0</v>
      </c>
      <c r="V166" s="12">
        <v>0</v>
      </c>
      <c r="W166" s="12">
        <v>1086635.51</v>
      </c>
      <c r="X166" s="12">
        <v>0</v>
      </c>
      <c r="Y166" s="12">
        <v>1086635.51</v>
      </c>
      <c r="Z166" s="13">
        <v>2.4958817288279533E-2</v>
      </c>
      <c r="AA166" s="13">
        <v>0.1003</v>
      </c>
      <c r="AB166" s="12">
        <v>109042.78</v>
      </c>
      <c r="AC166" s="12">
        <v>0</v>
      </c>
      <c r="AD166" s="12">
        <v>0</v>
      </c>
      <c r="AE166" s="12">
        <v>0</v>
      </c>
      <c r="AF166" s="12">
        <v>0</v>
      </c>
      <c r="AG166" s="12">
        <f t="shared" si="8"/>
        <v>0</v>
      </c>
      <c r="AH166" s="12">
        <v>37721.83</v>
      </c>
      <c r="AI166" s="12">
        <v>3429.01</v>
      </c>
      <c r="AJ166" s="12">
        <v>4694.16</v>
      </c>
      <c r="AK166" s="12">
        <v>0</v>
      </c>
      <c r="AL166" s="12">
        <v>7140</v>
      </c>
      <c r="AM166" s="12">
        <v>9600</v>
      </c>
      <c r="AN166" s="12">
        <v>6532.41</v>
      </c>
      <c r="AO166" s="12">
        <v>4250</v>
      </c>
      <c r="AP166" s="12">
        <v>2229.25</v>
      </c>
      <c r="AQ166" s="12">
        <v>0</v>
      </c>
      <c r="AR166" s="12">
        <f xml:space="preserve"> 2444.31+3000+1266.26</f>
        <v>6710.57</v>
      </c>
      <c r="AS166" s="12">
        <v>0</v>
      </c>
      <c r="AT166" s="12">
        <v>0</v>
      </c>
      <c r="AU166" s="12">
        <v>4375.24</v>
      </c>
      <c r="AV166" s="12">
        <v>0</v>
      </c>
      <c r="AW166" s="12">
        <v>0</v>
      </c>
      <c r="AX166" s="12">
        <v>92643.16</v>
      </c>
      <c r="AY166" s="13">
        <f t="shared" si="6"/>
        <v>0</v>
      </c>
      <c r="AZ166" s="12">
        <v>0</v>
      </c>
      <c r="BA166" s="12">
        <v>22148.36</v>
      </c>
      <c r="BB166" s="12">
        <v>0</v>
      </c>
      <c r="BC166" s="12">
        <v>2121.29</v>
      </c>
      <c r="BD166" s="12">
        <v>0</v>
      </c>
      <c r="BE166" s="12">
        <v>0</v>
      </c>
      <c r="BF166" s="12">
        <v>0</v>
      </c>
      <c r="BG166" s="12">
        <f t="shared" si="7"/>
        <v>0</v>
      </c>
      <c r="BH166" s="12">
        <v>0</v>
      </c>
      <c r="BI166" s="14">
        <v>294</v>
      </c>
      <c r="BJ166" s="14">
        <v>0</v>
      </c>
      <c r="BK166" s="14">
        <v>0</v>
      </c>
      <c r="BL166" s="14">
        <v>0</v>
      </c>
      <c r="BM166" s="14">
        <v>0</v>
      </c>
      <c r="BN166" s="14">
        <v>-9</v>
      </c>
      <c r="BO166" s="14">
        <v>0</v>
      </c>
      <c r="BP166" s="14">
        <v>-24</v>
      </c>
      <c r="BQ166" s="14">
        <v>0</v>
      </c>
      <c r="BR166" s="14">
        <v>0</v>
      </c>
      <c r="BS166" s="14">
        <v>-102</v>
      </c>
      <c r="BT166" s="14">
        <v>0</v>
      </c>
      <c r="BU166" s="14">
        <v>159</v>
      </c>
      <c r="BV166" s="14">
        <v>0</v>
      </c>
      <c r="BW166" s="14">
        <v>8</v>
      </c>
      <c r="BX166" s="14">
        <v>12</v>
      </c>
      <c r="BY166" s="14">
        <v>80</v>
      </c>
      <c r="BZ166" s="14">
        <v>0</v>
      </c>
      <c r="CA166" s="19">
        <v>2</v>
      </c>
    </row>
    <row r="167" spans="1:79" ht="15.6" x14ac:dyDescent="0.3">
      <c r="A167" s="11">
        <v>18</v>
      </c>
      <c r="B167" s="11" t="s">
        <v>192</v>
      </c>
      <c r="C167" s="11" t="s">
        <v>27</v>
      </c>
      <c r="D167" s="11" t="s">
        <v>562</v>
      </c>
      <c r="E167" s="43"/>
      <c r="F167" s="11" t="s">
        <v>557</v>
      </c>
      <c r="G167" s="29">
        <v>1136712.54</v>
      </c>
      <c r="H167" s="12">
        <v>1136712.54</v>
      </c>
      <c r="I167" s="12">
        <v>1128085.78</v>
      </c>
      <c r="J167" s="12">
        <v>0</v>
      </c>
      <c r="K167" s="12">
        <v>68785.320000000007</v>
      </c>
      <c r="L167" s="12">
        <v>212404.96</v>
      </c>
      <c r="M167" s="12">
        <v>0</v>
      </c>
      <c r="N167" s="12">
        <v>0</v>
      </c>
      <c r="O167" s="12">
        <v>6687.58</v>
      </c>
      <c r="P167" s="12">
        <v>102733.48</v>
      </c>
      <c r="Q167" s="12">
        <v>0</v>
      </c>
      <c r="R167" s="12">
        <v>0</v>
      </c>
      <c r="S167" s="12">
        <v>523989.68</v>
      </c>
      <c r="T167" s="12">
        <v>141389.45000000001</v>
      </c>
      <c r="U167" s="12">
        <v>0</v>
      </c>
      <c r="V167" s="12">
        <v>0</v>
      </c>
      <c r="W167" s="12">
        <v>1173314.33</v>
      </c>
      <c r="X167" s="12">
        <v>0</v>
      </c>
      <c r="Y167" s="12">
        <v>1173314.33</v>
      </c>
      <c r="Z167" s="13">
        <v>4.1400283575057983E-2</v>
      </c>
      <c r="AA167" s="13">
        <v>0.1</v>
      </c>
      <c r="AB167" s="12">
        <v>117323.86</v>
      </c>
      <c r="AC167" s="12">
        <v>0</v>
      </c>
      <c r="AD167" s="12">
        <v>0</v>
      </c>
      <c r="AE167" s="12">
        <v>0</v>
      </c>
      <c r="AF167" s="12">
        <v>0</v>
      </c>
      <c r="AG167" s="12">
        <f t="shared" si="8"/>
        <v>0</v>
      </c>
      <c r="AH167" s="12">
        <v>41530.81</v>
      </c>
      <c r="AI167" s="12">
        <v>0</v>
      </c>
      <c r="AJ167" s="12">
        <v>0</v>
      </c>
      <c r="AK167" s="12">
        <v>0</v>
      </c>
      <c r="AL167" s="12">
        <v>2088</v>
      </c>
      <c r="AM167" s="12">
        <v>0</v>
      </c>
      <c r="AN167" s="12">
        <v>3265.3</v>
      </c>
      <c r="AO167" s="12">
        <v>0</v>
      </c>
      <c r="AP167" s="12">
        <v>0</v>
      </c>
      <c r="AQ167" s="12">
        <v>0</v>
      </c>
      <c r="AR167" s="12">
        <v>2795.89</v>
      </c>
      <c r="AS167" s="12">
        <v>1450.51</v>
      </c>
      <c r="AT167" s="12">
        <v>0</v>
      </c>
      <c r="AU167" s="12">
        <v>196.52</v>
      </c>
      <c r="AV167" s="12">
        <v>0</v>
      </c>
      <c r="AW167" s="12">
        <v>52079.77</v>
      </c>
      <c r="AX167" s="12">
        <v>57322.03</v>
      </c>
      <c r="AY167" s="13">
        <f t="shared" si="6"/>
        <v>0.90854720253277832</v>
      </c>
      <c r="AZ167" s="12">
        <v>0</v>
      </c>
      <c r="BA167" s="12">
        <v>56404</v>
      </c>
      <c r="BB167" s="12">
        <v>0</v>
      </c>
      <c r="BC167" s="12">
        <v>13477.37</v>
      </c>
      <c r="BD167" s="12">
        <v>0</v>
      </c>
      <c r="BE167" s="12">
        <v>0</v>
      </c>
      <c r="BF167" s="12">
        <v>0</v>
      </c>
      <c r="BG167" s="12">
        <f t="shared" si="7"/>
        <v>0</v>
      </c>
      <c r="BH167" s="12">
        <v>0</v>
      </c>
      <c r="BI167" s="14">
        <v>182</v>
      </c>
      <c r="BJ167" s="14">
        <v>53</v>
      </c>
      <c r="BK167" s="14">
        <v>1</v>
      </c>
      <c r="BL167" s="14">
        <v>-1</v>
      </c>
      <c r="BM167" s="14">
        <v>-4</v>
      </c>
      <c r="BN167" s="14">
        <v>-8</v>
      </c>
      <c r="BO167" s="14">
        <v>-4</v>
      </c>
      <c r="BP167" s="14">
        <v>-14</v>
      </c>
      <c r="BQ167" s="14">
        <v>5</v>
      </c>
      <c r="BR167" s="14">
        <v>-3</v>
      </c>
      <c r="BS167" s="14">
        <v>-21</v>
      </c>
      <c r="BT167" s="14">
        <v>-3</v>
      </c>
      <c r="BU167" s="14">
        <v>183</v>
      </c>
      <c r="BV167" s="14">
        <v>0</v>
      </c>
      <c r="BW167" s="14">
        <v>5</v>
      </c>
      <c r="BX167" s="14">
        <v>3</v>
      </c>
      <c r="BY167" s="14">
        <v>16</v>
      </c>
      <c r="BZ167" s="14">
        <v>2</v>
      </c>
      <c r="CA167" s="19">
        <v>1</v>
      </c>
    </row>
    <row r="168" spans="1:79" ht="15.6" x14ac:dyDescent="0.3">
      <c r="A168" s="11">
        <v>18</v>
      </c>
      <c r="B168" s="11" t="s">
        <v>254</v>
      </c>
      <c r="C168" s="11" t="s">
        <v>255</v>
      </c>
      <c r="D168" s="11" t="s">
        <v>563</v>
      </c>
      <c r="E168" s="43"/>
      <c r="F168" s="11" t="s">
        <v>560</v>
      </c>
      <c r="G168" s="29">
        <v>2304301.2999999998</v>
      </c>
      <c r="H168" s="12">
        <v>2304301.2999999998</v>
      </c>
      <c r="I168" s="12">
        <v>2231684.7999999998</v>
      </c>
      <c r="J168" s="12">
        <v>0</v>
      </c>
      <c r="K168" s="12">
        <v>155006</v>
      </c>
      <c r="L168" s="12">
        <v>488634.75</v>
      </c>
      <c r="M168" s="12">
        <v>0</v>
      </c>
      <c r="N168" s="12">
        <v>0</v>
      </c>
      <c r="O168" s="12">
        <v>0</v>
      </c>
      <c r="P168" s="12">
        <v>177455.63</v>
      </c>
      <c r="Q168" s="12">
        <v>0</v>
      </c>
      <c r="R168" s="12">
        <v>9972.44</v>
      </c>
      <c r="S168" s="12">
        <v>868216.05</v>
      </c>
      <c r="T168" s="12">
        <v>278638.65999999997</v>
      </c>
      <c r="U168" s="12">
        <v>700</v>
      </c>
      <c r="V168" s="12">
        <v>0</v>
      </c>
      <c r="W168" s="12">
        <v>2186618.9500000002</v>
      </c>
      <c r="X168" s="12">
        <v>11059</v>
      </c>
      <c r="Y168" s="12">
        <v>2197677.9500000002</v>
      </c>
      <c r="Z168" s="13">
        <v>5.9135448187589645E-2</v>
      </c>
      <c r="AA168" s="13">
        <v>0.1</v>
      </c>
      <c r="AB168" s="12">
        <v>219054.42</v>
      </c>
      <c r="AC168" s="12">
        <v>0</v>
      </c>
      <c r="AD168" s="12">
        <v>0</v>
      </c>
      <c r="AE168" s="12">
        <v>0</v>
      </c>
      <c r="AF168" s="12">
        <v>0.1</v>
      </c>
      <c r="AG168" s="12">
        <f t="shared" si="8"/>
        <v>0.1</v>
      </c>
      <c r="AH168" s="12">
        <v>54921.96</v>
      </c>
      <c r="AI168" s="12">
        <v>6230.71</v>
      </c>
      <c r="AJ168" s="12">
        <v>14896.84</v>
      </c>
      <c r="AK168" s="12">
        <v>0</v>
      </c>
      <c r="AL168" s="12">
        <v>18574</v>
      </c>
      <c r="AM168" s="12">
        <v>195</v>
      </c>
      <c r="AN168" s="12">
        <v>9279.85</v>
      </c>
      <c r="AO168" s="12">
        <v>4250</v>
      </c>
      <c r="AP168" s="12">
        <v>0</v>
      </c>
      <c r="AQ168" s="12">
        <v>0</v>
      </c>
      <c r="AR168" s="12">
        <v>11991.41</v>
      </c>
      <c r="AS168" s="12">
        <v>0</v>
      </c>
      <c r="AT168" s="12">
        <v>0</v>
      </c>
      <c r="AU168" s="12">
        <v>3733.2</v>
      </c>
      <c r="AV168" s="12">
        <v>0</v>
      </c>
      <c r="AW168" s="12">
        <v>36679.33</v>
      </c>
      <c r="AX168" s="12">
        <v>133316.85</v>
      </c>
      <c r="AY168" s="13">
        <f t="shared" si="6"/>
        <v>0.27512898782111939</v>
      </c>
      <c r="AZ168" s="12">
        <v>0</v>
      </c>
      <c r="BA168" s="12">
        <v>86500</v>
      </c>
      <c r="BB168" s="12">
        <v>0</v>
      </c>
      <c r="BC168" s="12">
        <v>4837.12</v>
      </c>
      <c r="BD168" s="12">
        <v>0</v>
      </c>
      <c r="BE168" s="12">
        <v>0</v>
      </c>
      <c r="BF168" s="12">
        <v>0</v>
      </c>
      <c r="BG168" s="12">
        <f t="shared" si="7"/>
        <v>0</v>
      </c>
      <c r="BH168" s="12">
        <v>0</v>
      </c>
      <c r="BI168" s="14">
        <v>417</v>
      </c>
      <c r="BJ168" s="14">
        <v>157</v>
      </c>
      <c r="BK168" s="14">
        <v>0</v>
      </c>
      <c r="BL168" s="14">
        <v>-2</v>
      </c>
      <c r="BM168" s="14">
        <v>-12</v>
      </c>
      <c r="BN168" s="14">
        <v>-8</v>
      </c>
      <c r="BO168" s="14">
        <v>-18</v>
      </c>
      <c r="BP168" s="14">
        <v>-41</v>
      </c>
      <c r="BQ168" s="14">
        <v>0</v>
      </c>
      <c r="BR168" s="14">
        <v>0</v>
      </c>
      <c r="BS168" s="14">
        <v>-72</v>
      </c>
      <c r="BT168" s="14">
        <v>-2</v>
      </c>
      <c r="BU168" s="14">
        <v>419</v>
      </c>
      <c r="BV168" s="14">
        <v>0</v>
      </c>
      <c r="BW168" s="14">
        <v>13</v>
      </c>
      <c r="BX168" s="14">
        <v>8</v>
      </c>
      <c r="BY168" s="14">
        <v>58</v>
      </c>
      <c r="BZ168" s="14">
        <v>6</v>
      </c>
      <c r="CA168" s="19">
        <v>0</v>
      </c>
    </row>
    <row r="169" spans="1:79" ht="15.6" x14ac:dyDescent="0.3">
      <c r="A169" s="11">
        <v>19</v>
      </c>
      <c r="B169" s="11" t="s">
        <v>59</v>
      </c>
      <c r="C169" s="11" t="s">
        <v>60</v>
      </c>
      <c r="D169" s="11" t="s">
        <v>564</v>
      </c>
      <c r="E169" s="43"/>
      <c r="F169" s="11" t="s">
        <v>565</v>
      </c>
      <c r="G169" s="29">
        <v>43784553.649999999</v>
      </c>
      <c r="H169" s="12">
        <v>43803654.420000002</v>
      </c>
      <c r="I169" s="12">
        <f xml:space="preserve"> 43784553.65-2859775.32</f>
        <v>40924778.329999998</v>
      </c>
      <c r="J169" s="12">
        <v>0</v>
      </c>
      <c r="K169" s="12">
        <v>2599618.75</v>
      </c>
      <c r="L169" s="12">
        <v>12237448.449999999</v>
      </c>
      <c r="M169" s="12">
        <v>0</v>
      </c>
      <c r="N169" s="12">
        <v>0</v>
      </c>
      <c r="O169" s="12">
        <v>0</v>
      </c>
      <c r="P169" s="12">
        <v>2703698.44</v>
      </c>
      <c r="Q169" s="12">
        <v>0</v>
      </c>
      <c r="R169" s="12">
        <v>0</v>
      </c>
      <c r="S169" s="12">
        <v>9897013.25</v>
      </c>
      <c r="T169" s="12">
        <v>7667875.2199999997</v>
      </c>
      <c r="U169" s="12">
        <v>164398.60999999999</v>
      </c>
      <c r="V169" s="12">
        <v>0</v>
      </c>
      <c r="W169" s="12">
        <v>37828204.659999996</v>
      </c>
      <c r="X169" s="12">
        <v>183499.38</v>
      </c>
      <c r="Y169" s="12">
        <v>38011704.039999999</v>
      </c>
      <c r="Z169" s="13">
        <f xml:space="preserve"> 9487386.21/43784553.65</f>
        <v>0.21668340588416621</v>
      </c>
      <c r="AA169" s="13">
        <v>7.1900000000000006E-2</v>
      </c>
      <c r="AB169" s="12">
        <v>2741651.32</v>
      </c>
      <c r="AC169" s="12">
        <v>19100.77</v>
      </c>
      <c r="AD169" s="12">
        <v>318802.26</v>
      </c>
      <c r="AE169" s="12">
        <v>0</v>
      </c>
      <c r="AF169" s="12">
        <v>3196.23</v>
      </c>
      <c r="AG169" s="12">
        <f t="shared" si="8"/>
        <v>3196.23</v>
      </c>
      <c r="AH169" s="12">
        <v>1473424.84</v>
      </c>
      <c r="AI169" s="12">
        <v>117014.06</v>
      </c>
      <c r="AJ169" s="12">
        <v>243451.24</v>
      </c>
      <c r="AK169" s="12">
        <v>127135.05</v>
      </c>
      <c r="AL169" s="12">
        <v>154012.07</v>
      </c>
      <c r="AM169" s="12">
        <v>2741.48</v>
      </c>
      <c r="AN169" s="12">
        <v>91382.01</v>
      </c>
      <c r="AO169" s="12">
        <v>10469</v>
      </c>
      <c r="AP169" s="12">
        <v>8340.82</v>
      </c>
      <c r="AQ169" s="12">
        <v>0</v>
      </c>
      <c r="AR169" s="12">
        <v>150172.16</v>
      </c>
      <c r="AS169" s="12">
        <v>36770.26</v>
      </c>
      <c r="AT169" s="12">
        <v>0</v>
      </c>
      <c r="AU169" s="12">
        <v>1813.93</v>
      </c>
      <c r="AV169" s="12">
        <v>90952.34</v>
      </c>
      <c r="AW169" s="12">
        <v>0</v>
      </c>
      <c r="AX169" s="12">
        <v>2627929.33</v>
      </c>
      <c r="AY169" s="13">
        <f t="shared" si="6"/>
        <v>0</v>
      </c>
      <c r="AZ169" s="12">
        <v>0</v>
      </c>
      <c r="BA169" s="12">
        <v>193753</v>
      </c>
      <c r="BB169" s="12">
        <v>0</v>
      </c>
      <c r="BC169" s="12">
        <v>459929.13</v>
      </c>
      <c r="BD169" s="12">
        <v>0</v>
      </c>
      <c r="BE169" s="12">
        <v>0</v>
      </c>
      <c r="BF169" s="12">
        <v>0</v>
      </c>
      <c r="BG169" s="12">
        <f t="shared" si="7"/>
        <v>0</v>
      </c>
      <c r="BH169" s="12">
        <v>0</v>
      </c>
      <c r="BI169" s="14">
        <v>5192</v>
      </c>
      <c r="BJ169" s="14">
        <v>5910</v>
      </c>
      <c r="BK169" s="14">
        <v>0</v>
      </c>
      <c r="BL169" s="14">
        <v>0</v>
      </c>
      <c r="BM169" s="14">
        <v>-108</v>
      </c>
      <c r="BN169" s="14">
        <v>-182</v>
      </c>
      <c r="BO169" s="14">
        <v>-1114</v>
      </c>
      <c r="BP169" s="14">
        <v>-900</v>
      </c>
      <c r="BQ169" s="14">
        <v>0</v>
      </c>
      <c r="BR169" s="14">
        <v>-16</v>
      </c>
      <c r="BS169" s="14">
        <v>-1189</v>
      </c>
      <c r="BT169" s="14">
        <v>-6</v>
      </c>
      <c r="BU169" s="14">
        <v>11611</v>
      </c>
      <c r="BV169" s="14">
        <v>32</v>
      </c>
      <c r="BW169" s="14">
        <v>192</v>
      </c>
      <c r="BX169" s="14">
        <v>69</v>
      </c>
      <c r="BY169" s="14">
        <v>904</v>
      </c>
      <c r="BZ169" s="14">
        <v>18</v>
      </c>
      <c r="CA169" s="19">
        <v>6</v>
      </c>
    </row>
    <row r="170" spans="1:79" ht="15.6" x14ac:dyDescent="0.3">
      <c r="A170" s="11">
        <v>19</v>
      </c>
      <c r="B170" s="11" t="s">
        <v>363</v>
      </c>
      <c r="C170" s="11" t="s">
        <v>162</v>
      </c>
      <c r="D170" s="11" t="s">
        <v>566</v>
      </c>
      <c r="E170" s="43"/>
      <c r="F170" s="11" t="s">
        <v>567</v>
      </c>
      <c r="G170" s="14">
        <v>2621974.2400000002</v>
      </c>
      <c r="H170" s="14">
        <v>2625167.9500000002</v>
      </c>
      <c r="I170" s="14">
        <v>2513471.77</v>
      </c>
      <c r="J170" s="14">
        <v>0</v>
      </c>
      <c r="K170" s="14">
        <v>125985.56</v>
      </c>
      <c r="L170" s="14">
        <v>222589.28</v>
      </c>
      <c r="M170" s="14">
        <v>0</v>
      </c>
      <c r="N170" s="14">
        <v>0</v>
      </c>
      <c r="O170" s="14">
        <v>0</v>
      </c>
      <c r="P170" s="14">
        <v>199687.94</v>
      </c>
      <c r="Q170" s="14">
        <v>0</v>
      </c>
      <c r="R170" s="14">
        <v>0</v>
      </c>
      <c r="S170" s="14">
        <v>1338376.94</v>
      </c>
      <c r="T170" s="14">
        <v>206430.67</v>
      </c>
      <c r="U170" s="14">
        <v>5463.36</v>
      </c>
      <c r="V170" s="14">
        <v>0</v>
      </c>
      <c r="W170" s="14">
        <v>2327391.69</v>
      </c>
      <c r="X170" s="14">
        <v>20372.34</v>
      </c>
      <c r="Y170" s="14">
        <v>2347764.0299999998</v>
      </c>
      <c r="Z170" s="13">
        <v>0.19613990187644958</v>
      </c>
      <c r="AA170" s="13">
        <v>9.9900000000000003E-2</v>
      </c>
      <c r="AB170" s="14">
        <v>232521.3</v>
      </c>
      <c r="AC170" s="14">
        <v>0</v>
      </c>
      <c r="AD170" s="14">
        <v>0</v>
      </c>
      <c r="AE170" s="14">
        <v>3193.71</v>
      </c>
      <c r="AF170" s="14">
        <v>311.93</v>
      </c>
      <c r="AG170" s="12">
        <f t="shared" si="8"/>
        <v>3505.64</v>
      </c>
      <c r="AH170" s="14">
        <v>53664.66</v>
      </c>
      <c r="AI170" s="14">
        <v>3967.3</v>
      </c>
      <c r="AJ170" s="14">
        <v>0</v>
      </c>
      <c r="AK170" s="14">
        <v>0</v>
      </c>
      <c r="AL170" s="14">
        <v>11610</v>
      </c>
      <c r="AM170" s="14">
        <v>9799.75</v>
      </c>
      <c r="AN170" s="14">
        <v>10623.95</v>
      </c>
      <c r="AO170" s="14">
        <v>8469</v>
      </c>
      <c r="AP170" s="14">
        <v>0</v>
      </c>
      <c r="AQ170" s="14">
        <v>0</v>
      </c>
      <c r="AR170" s="14">
        <v>10205.34</v>
      </c>
      <c r="AS170" s="14">
        <v>3434.52</v>
      </c>
      <c r="AT170" s="14">
        <v>0</v>
      </c>
      <c r="AU170" s="14">
        <v>0</v>
      </c>
      <c r="AV170" s="14">
        <v>0</v>
      </c>
      <c r="AW170" s="14">
        <v>0</v>
      </c>
      <c r="AX170" s="14">
        <v>121016.12</v>
      </c>
      <c r="AY170" s="13">
        <f t="shared" si="6"/>
        <v>0</v>
      </c>
      <c r="AZ170" s="14">
        <v>0</v>
      </c>
      <c r="BA170" s="14">
        <v>124750</v>
      </c>
      <c r="BB170" s="14">
        <v>0</v>
      </c>
      <c r="BC170" s="14">
        <v>19922.240000000002</v>
      </c>
      <c r="BD170" s="14">
        <v>0</v>
      </c>
      <c r="BE170" s="14">
        <v>0</v>
      </c>
      <c r="BF170" s="14">
        <v>0</v>
      </c>
      <c r="BG170" s="12">
        <f t="shared" si="7"/>
        <v>0</v>
      </c>
      <c r="BH170" s="14">
        <v>0</v>
      </c>
      <c r="BI170" s="14">
        <v>335</v>
      </c>
      <c r="BJ170" s="14">
        <v>204</v>
      </c>
      <c r="BK170" s="14">
        <v>1</v>
      </c>
      <c r="BL170" s="14">
        <v>0</v>
      </c>
      <c r="BM170" s="14">
        <v>-12</v>
      </c>
      <c r="BN170" s="14">
        <v>-10</v>
      </c>
      <c r="BO170" s="14">
        <v>-40</v>
      </c>
      <c r="BP170" s="14">
        <v>-28</v>
      </c>
      <c r="BQ170" s="14">
        <v>17</v>
      </c>
      <c r="BR170" s="14">
        <v>0</v>
      </c>
      <c r="BS170" s="14">
        <v>-43</v>
      </c>
      <c r="BT170" s="14">
        <v>0</v>
      </c>
      <c r="BU170" s="14">
        <v>424</v>
      </c>
      <c r="BV170" s="14">
        <v>2</v>
      </c>
      <c r="BW170" s="14">
        <v>16</v>
      </c>
      <c r="BX170" s="14">
        <v>3</v>
      </c>
      <c r="BY170" s="14">
        <v>25</v>
      </c>
      <c r="BZ170" s="14">
        <v>0</v>
      </c>
      <c r="CA170" s="19">
        <v>1</v>
      </c>
    </row>
    <row r="171" spans="1:79" ht="15.6" x14ac:dyDescent="0.3">
      <c r="A171" s="11">
        <v>19</v>
      </c>
      <c r="B171" s="11" t="s">
        <v>252</v>
      </c>
      <c r="C171" s="11" t="s">
        <v>253</v>
      </c>
      <c r="D171" s="11" t="s">
        <v>568</v>
      </c>
      <c r="E171" s="43"/>
      <c r="F171" s="11" t="s">
        <v>569</v>
      </c>
      <c r="G171" s="12">
        <v>45510552.049999997</v>
      </c>
      <c r="H171" s="12">
        <v>45511419.5</v>
      </c>
      <c r="I171" s="12">
        <v>44873958.419999994</v>
      </c>
      <c r="J171" s="12">
        <v>0</v>
      </c>
      <c r="K171" s="12">
        <v>3822242.57</v>
      </c>
      <c r="L171" s="12">
        <v>6352107.79</v>
      </c>
      <c r="M171" s="12">
        <v>0</v>
      </c>
      <c r="N171" s="12">
        <v>0</v>
      </c>
      <c r="O171" s="12">
        <v>217478.04</v>
      </c>
      <c r="P171" s="12">
        <v>5668431.0599999996</v>
      </c>
      <c r="Q171" s="12">
        <v>0</v>
      </c>
      <c r="R171" s="12">
        <v>0</v>
      </c>
      <c r="S171" s="12">
        <v>16205843.18</v>
      </c>
      <c r="T171" s="12">
        <v>7913463.0700000003</v>
      </c>
      <c r="U171" s="12">
        <v>0</v>
      </c>
      <c r="V171" s="12">
        <v>225</v>
      </c>
      <c r="W171" s="12">
        <v>40179565.710000001</v>
      </c>
      <c r="X171" s="12">
        <v>2272962.96</v>
      </c>
      <c r="Y171" s="12">
        <v>42452528.670000002</v>
      </c>
      <c r="Z171" s="13">
        <v>0.13685843348503113</v>
      </c>
      <c r="AA171" s="13">
        <v>5.4800000000000001E-2</v>
      </c>
      <c r="AB171" s="12">
        <v>2202365.5499999998</v>
      </c>
      <c r="AC171" s="12">
        <v>0</v>
      </c>
      <c r="AD171" s="12">
        <v>0</v>
      </c>
      <c r="AE171" s="12">
        <v>867.45</v>
      </c>
      <c r="AF171" s="12">
        <v>0</v>
      </c>
      <c r="AG171" s="12">
        <f t="shared" si="8"/>
        <v>867.45</v>
      </c>
      <c r="AH171" s="12">
        <v>1085921.48</v>
      </c>
      <c r="AI171" s="12">
        <v>87182.44</v>
      </c>
      <c r="AJ171" s="12">
        <v>283524.51</v>
      </c>
      <c r="AK171" s="12">
        <v>0</v>
      </c>
      <c r="AL171" s="12">
        <v>108837.62</v>
      </c>
      <c r="AM171" s="12">
        <v>3413.71</v>
      </c>
      <c r="AN171" s="12">
        <v>120091.09</v>
      </c>
      <c r="AO171" s="12">
        <v>8969</v>
      </c>
      <c r="AP171" s="12">
        <v>59657.16</v>
      </c>
      <c r="AQ171" s="12">
        <v>0</v>
      </c>
      <c r="AR171" s="12">
        <v>76976.41</v>
      </c>
      <c r="AS171" s="12">
        <v>2580</v>
      </c>
      <c r="AT171" s="12">
        <v>0</v>
      </c>
      <c r="AU171" s="12">
        <v>0</v>
      </c>
      <c r="AV171" s="12">
        <v>41432.03</v>
      </c>
      <c r="AW171" s="12">
        <v>0</v>
      </c>
      <c r="AX171" s="12">
        <v>1973621</v>
      </c>
      <c r="AY171" s="13">
        <f t="shared" si="6"/>
        <v>0</v>
      </c>
      <c r="AZ171" s="12">
        <v>0</v>
      </c>
      <c r="BA171" s="12">
        <v>193753</v>
      </c>
      <c r="BB171" s="12">
        <v>0</v>
      </c>
      <c r="BC171" s="12">
        <v>252831.99</v>
      </c>
      <c r="BD171" s="12">
        <v>0</v>
      </c>
      <c r="BE171" s="12">
        <v>0</v>
      </c>
      <c r="BF171" s="12">
        <v>0</v>
      </c>
      <c r="BG171" s="12">
        <f t="shared" si="7"/>
        <v>0</v>
      </c>
      <c r="BH171" s="12">
        <v>0</v>
      </c>
      <c r="BI171" s="14">
        <v>7701</v>
      </c>
      <c r="BJ171" s="14">
        <v>5251</v>
      </c>
      <c r="BK171" s="14">
        <v>8</v>
      </c>
      <c r="BL171" s="14">
        <v>0</v>
      </c>
      <c r="BM171" s="14">
        <v>-199</v>
      </c>
      <c r="BN171" s="14">
        <v>-305</v>
      </c>
      <c r="BO171" s="14">
        <v>-493</v>
      </c>
      <c r="BP171" s="14">
        <v>-683</v>
      </c>
      <c r="BQ171" s="14">
        <v>0</v>
      </c>
      <c r="BR171" s="14">
        <v>-33</v>
      </c>
      <c r="BS171" s="14">
        <v>-681</v>
      </c>
      <c r="BT171" s="14">
        <v>-6</v>
      </c>
      <c r="BU171" s="14">
        <v>10560</v>
      </c>
      <c r="BV171" s="14">
        <v>4</v>
      </c>
      <c r="BW171" s="14">
        <v>98</v>
      </c>
      <c r="BX171" s="14">
        <v>41</v>
      </c>
      <c r="BY171" s="14">
        <v>526</v>
      </c>
      <c r="BZ171" s="14">
        <v>4</v>
      </c>
      <c r="CA171" s="19">
        <v>12</v>
      </c>
    </row>
    <row r="172" spans="1:79" ht="15.6" x14ac:dyDescent="0.3">
      <c r="A172" s="11">
        <v>20</v>
      </c>
      <c r="B172" s="11" t="s">
        <v>364</v>
      </c>
      <c r="C172" s="11" t="s">
        <v>48</v>
      </c>
      <c r="D172" s="11" t="s">
        <v>570</v>
      </c>
      <c r="E172" s="11" t="s">
        <v>397</v>
      </c>
      <c r="F172" s="11" t="s">
        <v>571</v>
      </c>
      <c r="G172" s="14">
        <v>10719977.859999999</v>
      </c>
      <c r="H172" s="14">
        <v>10728050.130000001</v>
      </c>
      <c r="I172" s="14">
        <v>10510742.969999999</v>
      </c>
      <c r="J172" s="14">
        <v>2524213.73</v>
      </c>
      <c r="K172" s="14">
        <v>483375.68</v>
      </c>
      <c r="L172" s="14">
        <v>2928618.81</v>
      </c>
      <c r="M172" s="14">
        <v>0</v>
      </c>
      <c r="N172" s="14">
        <v>1200</v>
      </c>
      <c r="O172" s="14">
        <v>8282.66</v>
      </c>
      <c r="P172" s="14">
        <v>563392.78</v>
      </c>
      <c r="Q172" s="14">
        <v>0</v>
      </c>
      <c r="R172" s="14">
        <v>0</v>
      </c>
      <c r="S172" s="14">
        <v>2331400.54</v>
      </c>
      <c r="T172" s="14">
        <v>565525.91</v>
      </c>
      <c r="U172" s="14">
        <v>0</v>
      </c>
      <c r="V172" s="14">
        <v>0</v>
      </c>
      <c r="W172" s="14">
        <v>10287689.439999999</v>
      </c>
      <c r="X172" s="14">
        <v>15248.24</v>
      </c>
      <c r="Y172" s="14">
        <v>10302937.68</v>
      </c>
      <c r="Z172" s="13">
        <v>0.14299292862415314</v>
      </c>
      <c r="AA172" s="13">
        <v>8.5000000000000006E-2</v>
      </c>
      <c r="AB172" s="14">
        <v>874458.97</v>
      </c>
      <c r="AC172" s="14">
        <v>0</v>
      </c>
      <c r="AD172" s="14">
        <v>0</v>
      </c>
      <c r="AE172" s="14">
        <v>7406.56</v>
      </c>
      <c r="AF172" s="14">
        <v>371.82</v>
      </c>
      <c r="AG172" s="12">
        <f t="shared" si="8"/>
        <v>7778.38</v>
      </c>
      <c r="AH172" s="14">
        <v>324534.24</v>
      </c>
      <c r="AI172" s="14">
        <v>23120.43</v>
      </c>
      <c r="AJ172" s="14">
        <v>47320.14</v>
      </c>
      <c r="AK172" s="14">
        <v>0</v>
      </c>
      <c r="AL172" s="14">
        <v>40528.339999999997</v>
      </c>
      <c r="AM172" s="14">
        <v>30543</v>
      </c>
      <c r="AN172" s="14">
        <v>49583.73</v>
      </c>
      <c r="AO172" s="14">
        <v>9800</v>
      </c>
      <c r="AP172" s="14">
        <v>0</v>
      </c>
      <c r="AQ172" s="14">
        <v>0</v>
      </c>
      <c r="AR172" s="14">
        <v>36433.1</v>
      </c>
      <c r="AS172" s="14">
        <v>15195.4</v>
      </c>
      <c r="AT172" s="14">
        <v>0</v>
      </c>
      <c r="AU172" s="14">
        <v>0</v>
      </c>
      <c r="AV172" s="14">
        <v>9757.84</v>
      </c>
      <c r="AW172" s="14">
        <v>0</v>
      </c>
      <c r="AX172" s="14">
        <v>624221.73</v>
      </c>
      <c r="AY172" s="13">
        <f t="shared" si="6"/>
        <v>0</v>
      </c>
      <c r="AZ172" s="14">
        <v>405</v>
      </c>
      <c r="BA172" s="14">
        <v>193753</v>
      </c>
      <c r="BB172" s="14">
        <v>0</v>
      </c>
      <c r="BC172" s="14">
        <v>136324.03</v>
      </c>
      <c r="BD172" s="14">
        <v>0</v>
      </c>
      <c r="BE172" s="14">
        <v>0</v>
      </c>
      <c r="BF172" s="14">
        <v>0</v>
      </c>
      <c r="BG172" s="12">
        <f t="shared" si="7"/>
        <v>0</v>
      </c>
      <c r="BH172" s="14">
        <v>0</v>
      </c>
      <c r="BI172" s="14">
        <v>857</v>
      </c>
      <c r="BJ172" s="14">
        <v>237</v>
      </c>
      <c r="BK172" s="14">
        <v>0</v>
      </c>
      <c r="BL172" s="14">
        <v>0</v>
      </c>
      <c r="BM172" s="14">
        <v>-17</v>
      </c>
      <c r="BN172" s="14">
        <v>-22</v>
      </c>
      <c r="BO172" s="14">
        <v>-30</v>
      </c>
      <c r="BP172" s="14">
        <v>-64</v>
      </c>
      <c r="BQ172" s="14">
        <v>2</v>
      </c>
      <c r="BR172" s="14">
        <v>10</v>
      </c>
      <c r="BS172" s="14">
        <v>-177</v>
      </c>
      <c r="BT172" s="14">
        <v>-4</v>
      </c>
      <c r="BU172" s="14">
        <v>792</v>
      </c>
      <c r="BV172" s="14">
        <v>2</v>
      </c>
      <c r="BW172" s="14">
        <v>62</v>
      </c>
      <c r="BX172" s="14">
        <v>38</v>
      </c>
      <c r="BY172" s="14">
        <v>57</v>
      </c>
      <c r="BZ172" s="14">
        <v>12</v>
      </c>
      <c r="CA172" s="19">
        <v>8</v>
      </c>
    </row>
    <row r="173" spans="1:79" ht="15.6" x14ac:dyDescent="0.3">
      <c r="A173" s="11">
        <v>20</v>
      </c>
      <c r="B173" s="11" t="s">
        <v>88</v>
      </c>
      <c r="C173" s="11" t="s">
        <v>89</v>
      </c>
      <c r="D173" s="11" t="s">
        <v>572</v>
      </c>
      <c r="E173" s="11" t="s">
        <v>394</v>
      </c>
      <c r="F173" s="11" t="s">
        <v>571</v>
      </c>
      <c r="G173" s="12">
        <v>12061580.960000001</v>
      </c>
      <c r="H173" s="12">
        <v>12061580.960000001</v>
      </c>
      <c r="I173" s="12">
        <v>11915845.870000001</v>
      </c>
      <c r="J173" s="12">
        <v>1837233.52</v>
      </c>
      <c r="K173" s="12">
        <v>792551.83</v>
      </c>
      <c r="L173" s="12">
        <v>3637745.36</v>
      </c>
      <c r="M173" s="12">
        <v>0</v>
      </c>
      <c r="N173" s="12">
        <v>5566.89</v>
      </c>
      <c r="O173" s="12">
        <v>27266.95</v>
      </c>
      <c r="P173" s="12">
        <v>652610.03</v>
      </c>
      <c r="Q173" s="12">
        <v>0</v>
      </c>
      <c r="R173" s="12">
        <v>0</v>
      </c>
      <c r="S173" s="12">
        <v>3245489.05</v>
      </c>
      <c r="T173" s="12">
        <v>647520.69999999995</v>
      </c>
      <c r="U173" s="12">
        <v>0</v>
      </c>
      <c r="V173" s="12">
        <v>0</v>
      </c>
      <c r="W173" s="12">
        <v>11714963.939999999</v>
      </c>
      <c r="X173" s="12">
        <v>5566.89</v>
      </c>
      <c r="Y173" s="12">
        <v>11720530.83</v>
      </c>
      <c r="Z173" s="13">
        <v>0.16053390502929688</v>
      </c>
      <c r="AA173" s="13">
        <v>7.4700000000000003E-2</v>
      </c>
      <c r="AB173" s="12">
        <v>874546.5</v>
      </c>
      <c r="AC173" s="12">
        <v>0</v>
      </c>
      <c r="AD173" s="12">
        <v>0</v>
      </c>
      <c r="AE173" s="12">
        <v>0</v>
      </c>
      <c r="AF173" s="12">
        <v>400.19</v>
      </c>
      <c r="AG173" s="12">
        <f t="shared" si="8"/>
        <v>400.19</v>
      </c>
      <c r="AH173" s="12">
        <v>306782.53000000003</v>
      </c>
      <c r="AI173" s="12">
        <v>26402.69</v>
      </c>
      <c r="AJ173" s="12">
        <v>65954.8</v>
      </c>
      <c r="AK173" s="12">
        <v>27368.84</v>
      </c>
      <c r="AL173" s="12">
        <v>65303.75</v>
      </c>
      <c r="AM173" s="12">
        <v>11594.01</v>
      </c>
      <c r="AN173" s="12">
        <v>27061.3</v>
      </c>
      <c r="AO173" s="12">
        <v>9800</v>
      </c>
      <c r="AP173" s="12">
        <v>3000</v>
      </c>
      <c r="AQ173" s="12">
        <v>0</v>
      </c>
      <c r="AR173" s="12">
        <v>36397.81</v>
      </c>
      <c r="AS173" s="12">
        <v>7858.34</v>
      </c>
      <c r="AT173" s="12">
        <v>0</v>
      </c>
      <c r="AU173" s="12">
        <v>898.03</v>
      </c>
      <c r="AV173" s="12">
        <v>41000.21</v>
      </c>
      <c r="AW173" s="12">
        <v>103699.38</v>
      </c>
      <c r="AX173" s="12">
        <v>670054.35</v>
      </c>
      <c r="AY173" s="13">
        <f t="shared" si="6"/>
        <v>0.15476263977690766</v>
      </c>
      <c r="AZ173" s="12">
        <v>0</v>
      </c>
      <c r="BA173" s="12">
        <v>193753</v>
      </c>
      <c r="BB173" s="12">
        <v>0</v>
      </c>
      <c r="BC173" s="12">
        <v>152956.57999999999</v>
      </c>
      <c r="BD173" s="12">
        <v>0</v>
      </c>
      <c r="BE173" s="12">
        <v>0</v>
      </c>
      <c r="BF173" s="12">
        <v>0</v>
      </c>
      <c r="BG173" s="12">
        <f t="shared" si="7"/>
        <v>0</v>
      </c>
      <c r="BH173" s="12">
        <v>0</v>
      </c>
      <c r="BI173" s="14">
        <v>1107</v>
      </c>
      <c r="BJ173" s="14">
        <v>452</v>
      </c>
      <c r="BK173" s="14">
        <v>0</v>
      </c>
      <c r="BL173" s="14">
        <v>3</v>
      </c>
      <c r="BM173" s="14">
        <v>-15</v>
      </c>
      <c r="BN173" s="14">
        <v>-31</v>
      </c>
      <c r="BO173" s="14">
        <v>-62</v>
      </c>
      <c r="BP173" s="14">
        <v>-95</v>
      </c>
      <c r="BQ173" s="14">
        <v>5</v>
      </c>
      <c r="BR173" s="14">
        <v>5</v>
      </c>
      <c r="BS173" s="14">
        <v>-184</v>
      </c>
      <c r="BT173" s="14">
        <v>0</v>
      </c>
      <c r="BU173" s="14">
        <v>1185</v>
      </c>
      <c r="BV173" s="14">
        <v>0</v>
      </c>
      <c r="BW173" s="14">
        <v>59</v>
      </c>
      <c r="BX173" s="14">
        <v>29</v>
      </c>
      <c r="BY173" s="14">
        <v>94</v>
      </c>
      <c r="BZ173" s="14">
        <v>0</v>
      </c>
      <c r="CA173" s="19">
        <v>2</v>
      </c>
    </row>
    <row r="174" spans="1:79" ht="15.6" x14ac:dyDescent="0.3">
      <c r="A174" s="11">
        <v>20</v>
      </c>
      <c r="B174" s="11" t="s">
        <v>105</v>
      </c>
      <c r="C174" s="11" t="s">
        <v>48</v>
      </c>
      <c r="D174" s="23" t="s">
        <v>573</v>
      </c>
      <c r="E174" s="43"/>
      <c r="F174" s="11" t="s">
        <v>574</v>
      </c>
      <c r="G174" s="12">
        <v>27380936.23</v>
      </c>
      <c r="H174" s="12">
        <v>27380936.23</v>
      </c>
      <c r="I174" s="12">
        <v>26746042.149999999</v>
      </c>
      <c r="J174" s="12">
        <v>6058448.6699999999</v>
      </c>
      <c r="K174" s="12">
        <v>1289962.94</v>
      </c>
      <c r="L174" s="12">
        <v>9940967.2699999996</v>
      </c>
      <c r="M174" s="12">
        <v>0</v>
      </c>
      <c r="N174" s="12">
        <v>0</v>
      </c>
      <c r="O174" s="12">
        <v>24699.84</v>
      </c>
      <c r="P174" s="12">
        <v>1928566</v>
      </c>
      <c r="Q174" s="12">
        <v>0</v>
      </c>
      <c r="R174" s="12">
        <v>0</v>
      </c>
      <c r="S174" s="12">
        <v>3202862.92</v>
      </c>
      <c r="T174" s="12">
        <v>2533614.7000000002</v>
      </c>
      <c r="U174" s="12">
        <v>1229.92</v>
      </c>
      <c r="V174" s="12">
        <v>0</v>
      </c>
      <c r="W174" s="12">
        <v>26801550.079999998</v>
      </c>
      <c r="X174" s="12">
        <v>13163.62</v>
      </c>
      <c r="Y174" s="12">
        <v>26814713.699999999</v>
      </c>
      <c r="Z174" s="13">
        <v>4.9454178661108017E-2</v>
      </c>
      <c r="AA174" s="13">
        <v>6.3200000000000006E-2</v>
      </c>
      <c r="AB174" s="12">
        <v>1694348.74</v>
      </c>
      <c r="AC174" s="12">
        <v>0</v>
      </c>
      <c r="AD174" s="12">
        <v>0</v>
      </c>
      <c r="AE174" s="12">
        <v>0</v>
      </c>
      <c r="AF174" s="12">
        <v>0</v>
      </c>
      <c r="AG174" s="12">
        <f t="shared" si="8"/>
        <v>0</v>
      </c>
      <c r="AH174" s="12">
        <v>831470.24</v>
      </c>
      <c r="AI174" s="12">
        <v>67977.259999999995</v>
      </c>
      <c r="AJ174" s="12">
        <v>150304.62</v>
      </c>
      <c r="AK174" s="12">
        <v>6816.5</v>
      </c>
      <c r="AL174" s="12">
        <v>48227.91</v>
      </c>
      <c r="AM174" s="12">
        <v>12398.55</v>
      </c>
      <c r="AN174" s="12">
        <v>70473.88</v>
      </c>
      <c r="AO174" s="12">
        <v>9800</v>
      </c>
      <c r="AP174" s="12">
        <v>7325.94</v>
      </c>
      <c r="AQ174" s="12">
        <v>0</v>
      </c>
      <c r="AR174" s="12">
        <v>63574.65</v>
      </c>
      <c r="AS174" s="12">
        <v>25454.69</v>
      </c>
      <c r="AT174" s="12">
        <v>9898.5</v>
      </c>
      <c r="AU174" s="12">
        <v>0</v>
      </c>
      <c r="AV174" s="12">
        <v>82174.22</v>
      </c>
      <c r="AW174" s="12">
        <v>0</v>
      </c>
      <c r="AX174" s="12">
        <v>1468032</v>
      </c>
      <c r="AY174" s="13">
        <f t="shared" si="6"/>
        <v>0</v>
      </c>
      <c r="AZ174" s="12">
        <v>0</v>
      </c>
      <c r="BA174" s="12">
        <v>193753</v>
      </c>
      <c r="BB174" s="12">
        <v>0</v>
      </c>
      <c r="BC174" s="12">
        <v>315594.15999999997</v>
      </c>
      <c r="BD174" s="12">
        <v>0</v>
      </c>
      <c r="BE174" s="12">
        <v>0</v>
      </c>
      <c r="BF174" s="12">
        <v>0</v>
      </c>
      <c r="BG174" s="12">
        <f t="shared" si="7"/>
        <v>0</v>
      </c>
      <c r="BH174" s="12">
        <v>0</v>
      </c>
      <c r="BI174" s="14">
        <v>3475</v>
      </c>
      <c r="BJ174" s="14">
        <v>1357</v>
      </c>
      <c r="BK174" s="14">
        <v>0</v>
      </c>
      <c r="BL174" s="14">
        <v>0</v>
      </c>
      <c r="BM174" s="14">
        <v>-19</v>
      </c>
      <c r="BN174" s="14">
        <v>-84</v>
      </c>
      <c r="BO174" s="14">
        <v>-57</v>
      </c>
      <c r="BP174" s="14">
        <v>-234</v>
      </c>
      <c r="BQ174" s="14">
        <v>0</v>
      </c>
      <c r="BR174" s="14">
        <v>-18</v>
      </c>
      <c r="BS174" s="14">
        <v>-542</v>
      </c>
      <c r="BT174" s="14">
        <v>-4</v>
      </c>
      <c r="BU174" s="14">
        <v>3874</v>
      </c>
      <c r="BV174" s="14">
        <v>18</v>
      </c>
      <c r="BW174" s="14">
        <v>42</v>
      </c>
      <c r="BX174" s="14">
        <v>18</v>
      </c>
      <c r="BY174" s="14">
        <v>198</v>
      </c>
      <c r="BZ174" s="14">
        <v>282</v>
      </c>
      <c r="CA174" s="19">
        <v>2</v>
      </c>
    </row>
    <row r="175" spans="1:79" ht="15.6" x14ac:dyDescent="0.3">
      <c r="A175" s="11">
        <v>20</v>
      </c>
      <c r="B175" s="11" t="s">
        <v>110</v>
      </c>
      <c r="C175" s="11" t="s">
        <v>111</v>
      </c>
      <c r="D175" s="11" t="s">
        <v>575</v>
      </c>
      <c r="E175" s="43"/>
      <c r="F175" s="11" t="s">
        <v>574</v>
      </c>
      <c r="G175" s="12">
        <v>17915021.84</v>
      </c>
      <c r="H175" s="12">
        <v>17934879.27</v>
      </c>
      <c r="I175" s="12">
        <v>16977934.809999999</v>
      </c>
      <c r="J175" s="12">
        <v>2246967.59</v>
      </c>
      <c r="K175" s="12">
        <v>427740.34</v>
      </c>
      <c r="L175" s="12">
        <v>6850243.7800000003</v>
      </c>
      <c r="M175" s="12">
        <v>1037.28</v>
      </c>
      <c r="N175" s="12">
        <v>7804.52</v>
      </c>
      <c r="O175" s="12">
        <v>32064.57</v>
      </c>
      <c r="P175" s="12">
        <v>1430247.64</v>
      </c>
      <c r="Q175" s="12">
        <v>0</v>
      </c>
      <c r="R175" s="12">
        <v>5274.98</v>
      </c>
      <c r="S175" s="12">
        <v>2087668.36</v>
      </c>
      <c r="T175" s="12">
        <v>2243100.48</v>
      </c>
      <c r="U175" s="12">
        <v>814.67</v>
      </c>
      <c r="V175" s="12">
        <v>0</v>
      </c>
      <c r="W175" s="12">
        <v>16928764.280000001</v>
      </c>
      <c r="X175" s="12">
        <v>35960.83</v>
      </c>
      <c r="Y175" s="12">
        <v>16964725.109999999</v>
      </c>
      <c r="Z175" s="13">
        <v>0.13686403632164001</v>
      </c>
      <c r="AA175" s="13">
        <v>8.5300000000000001E-2</v>
      </c>
      <c r="AB175" s="12">
        <v>1444292.09</v>
      </c>
      <c r="AC175" s="12">
        <v>0</v>
      </c>
      <c r="AD175" s="12">
        <v>0</v>
      </c>
      <c r="AE175" s="12">
        <v>20917.64</v>
      </c>
      <c r="AF175" s="12">
        <v>748.98</v>
      </c>
      <c r="AG175" s="12">
        <f t="shared" si="8"/>
        <v>21666.62</v>
      </c>
      <c r="AH175" s="12">
        <v>702844.1</v>
      </c>
      <c r="AI175" s="12">
        <v>60745.919999999998</v>
      </c>
      <c r="AJ175" s="12">
        <v>208257.8</v>
      </c>
      <c r="AK175" s="12">
        <v>14737.94</v>
      </c>
      <c r="AL175" s="12">
        <v>48088.33</v>
      </c>
      <c r="AM175" s="12">
        <v>3293.75</v>
      </c>
      <c r="AN175" s="12">
        <v>44301.43</v>
      </c>
      <c r="AO175" s="12">
        <v>9800</v>
      </c>
      <c r="AP175" s="12">
        <v>4000</v>
      </c>
      <c r="AQ175" s="12">
        <v>0</v>
      </c>
      <c r="AR175" s="12">
        <v>66933.17</v>
      </c>
      <c r="AS175" s="12">
        <v>22033.68</v>
      </c>
      <c r="AT175" s="12">
        <v>0</v>
      </c>
      <c r="AU175" s="12">
        <v>2379</v>
      </c>
      <c r="AV175" s="12">
        <v>13966.34</v>
      </c>
      <c r="AW175" s="12">
        <v>0</v>
      </c>
      <c r="AX175" s="12">
        <v>1268451.17</v>
      </c>
      <c r="AY175" s="13">
        <f t="shared" si="6"/>
        <v>0</v>
      </c>
      <c r="AZ175" s="12">
        <v>500</v>
      </c>
      <c r="BA175" s="12">
        <v>193753</v>
      </c>
      <c r="BB175" s="12">
        <v>0</v>
      </c>
      <c r="BC175" s="12">
        <v>194511.59</v>
      </c>
      <c r="BD175" s="12">
        <v>0</v>
      </c>
      <c r="BE175" s="12">
        <v>0</v>
      </c>
      <c r="BF175" s="12">
        <v>0</v>
      </c>
      <c r="BG175" s="12">
        <f t="shared" si="7"/>
        <v>0</v>
      </c>
      <c r="BH175" s="12">
        <v>0</v>
      </c>
      <c r="BI175" s="14">
        <v>3332</v>
      </c>
      <c r="BJ175" s="14">
        <v>1099</v>
      </c>
      <c r="BK175" s="14">
        <v>0</v>
      </c>
      <c r="BL175" s="14">
        <v>0</v>
      </c>
      <c r="BM175" s="14">
        <v>-9</v>
      </c>
      <c r="BN175" s="14">
        <v>-61</v>
      </c>
      <c r="BO175" s="14">
        <v>-52</v>
      </c>
      <c r="BP175" s="14">
        <v>-225</v>
      </c>
      <c r="BQ175" s="14">
        <v>0</v>
      </c>
      <c r="BR175" s="14">
        <v>-1</v>
      </c>
      <c r="BS175" s="14">
        <v>-539</v>
      </c>
      <c r="BT175" s="14">
        <v>0</v>
      </c>
      <c r="BU175" s="14">
        <v>3544</v>
      </c>
      <c r="BV175" s="14">
        <v>0</v>
      </c>
      <c r="BW175" s="14">
        <v>25</v>
      </c>
      <c r="BX175" s="14">
        <v>7</v>
      </c>
      <c r="BY175" s="14">
        <v>228</v>
      </c>
      <c r="BZ175" s="14">
        <v>263</v>
      </c>
      <c r="CA175" s="19">
        <v>16</v>
      </c>
    </row>
    <row r="176" spans="1:79" ht="15.6" x14ac:dyDescent="0.3">
      <c r="A176" s="11">
        <v>20</v>
      </c>
      <c r="B176" s="11" t="s">
        <v>112</v>
      </c>
      <c r="C176" s="11" t="s">
        <v>23</v>
      </c>
      <c r="D176" s="11" t="s">
        <v>576</v>
      </c>
      <c r="E176" s="11" t="s">
        <v>400</v>
      </c>
      <c r="F176" s="11" t="s">
        <v>571</v>
      </c>
      <c r="G176" s="12">
        <v>48260631.780000001</v>
      </c>
      <c r="H176" s="12">
        <v>48268671.840000004</v>
      </c>
      <c r="I176" s="12">
        <v>47258673.18</v>
      </c>
      <c r="J176" s="12">
        <v>14205179.52</v>
      </c>
      <c r="K176" s="12">
        <v>2753720.38</v>
      </c>
      <c r="L176" s="12">
        <v>13858393.74</v>
      </c>
      <c r="M176" s="12">
        <v>0</v>
      </c>
      <c r="N176" s="12">
        <v>1000</v>
      </c>
      <c r="O176" s="12">
        <v>12076.68</v>
      </c>
      <c r="P176" s="12">
        <v>2473272.81</v>
      </c>
      <c r="Q176" s="12">
        <v>0</v>
      </c>
      <c r="R176" s="12">
        <v>222.05</v>
      </c>
      <c r="S176" s="12">
        <v>8371802.3200000003</v>
      </c>
      <c r="T176" s="12">
        <v>2518064.92</v>
      </c>
      <c r="U176" s="12">
        <v>0</v>
      </c>
      <c r="V176" s="12">
        <v>0</v>
      </c>
      <c r="W176" s="12">
        <v>46004580.659999996</v>
      </c>
      <c r="X176" s="12">
        <v>54594.62</v>
      </c>
      <c r="Y176" s="12">
        <v>46059175.280000001</v>
      </c>
      <c r="Z176" s="13">
        <v>0.13073563575744629</v>
      </c>
      <c r="AA176" s="13">
        <v>3.9399999999999998E-2</v>
      </c>
      <c r="AB176" s="12">
        <v>1812070.29</v>
      </c>
      <c r="AC176" s="12">
        <v>0</v>
      </c>
      <c r="AD176" s="12">
        <v>0</v>
      </c>
      <c r="AE176" s="12">
        <v>8040.06</v>
      </c>
      <c r="AF176" s="12">
        <v>710.2</v>
      </c>
      <c r="AG176" s="12">
        <f t="shared" si="8"/>
        <v>8750.26</v>
      </c>
      <c r="AH176" s="12">
        <v>911852.58</v>
      </c>
      <c r="AI176" s="12">
        <v>64917.279999999999</v>
      </c>
      <c r="AJ176" s="12">
        <v>266531.84000000003</v>
      </c>
      <c r="AK176" s="12">
        <v>0</v>
      </c>
      <c r="AL176" s="12">
        <v>90306.62</v>
      </c>
      <c r="AM176" s="12">
        <v>3532.75</v>
      </c>
      <c r="AN176" s="12">
        <v>42125.21</v>
      </c>
      <c r="AO176" s="12">
        <v>10500</v>
      </c>
      <c r="AP176" s="12">
        <v>0</v>
      </c>
      <c r="AQ176" s="12">
        <v>0</v>
      </c>
      <c r="AR176" s="12">
        <v>100948.61</v>
      </c>
      <c r="AS176" s="12">
        <v>27019.46</v>
      </c>
      <c r="AT176" s="12">
        <v>1181.25</v>
      </c>
      <c r="AU176" s="12">
        <v>1056</v>
      </c>
      <c r="AV176" s="12">
        <v>11132.64</v>
      </c>
      <c r="AW176" s="12">
        <v>0</v>
      </c>
      <c r="AX176" s="12">
        <v>1582731.83</v>
      </c>
      <c r="AY176" s="13">
        <f t="shared" si="6"/>
        <v>0</v>
      </c>
      <c r="AZ176" s="12">
        <v>0</v>
      </c>
      <c r="BA176" s="12">
        <v>193753</v>
      </c>
      <c r="BB176" s="12">
        <v>0</v>
      </c>
      <c r="BC176" s="12">
        <v>398177.17</v>
      </c>
      <c r="BD176" s="12">
        <v>2494.21</v>
      </c>
      <c r="BE176" s="12">
        <v>2494.21</v>
      </c>
      <c r="BF176" s="12">
        <v>0</v>
      </c>
      <c r="BG176" s="12">
        <f t="shared" si="7"/>
        <v>2494.21</v>
      </c>
      <c r="BH176" s="12">
        <v>0</v>
      </c>
      <c r="BI176" s="14">
        <v>4609</v>
      </c>
      <c r="BJ176" s="14">
        <v>1772</v>
      </c>
      <c r="BK176" s="14">
        <v>33</v>
      </c>
      <c r="BL176" s="14">
        <v>-31</v>
      </c>
      <c r="BM176" s="14">
        <v>-64</v>
      </c>
      <c r="BN176" s="14">
        <v>-152</v>
      </c>
      <c r="BO176" s="14">
        <v>-285</v>
      </c>
      <c r="BP176" s="14">
        <v>-313</v>
      </c>
      <c r="BQ176" s="14">
        <v>-1</v>
      </c>
      <c r="BR176" s="14">
        <v>42</v>
      </c>
      <c r="BS176" s="14">
        <v>-499</v>
      </c>
      <c r="BT176" s="14">
        <v>0</v>
      </c>
      <c r="BU176" s="14">
        <v>5111</v>
      </c>
      <c r="BV176" s="14">
        <v>1</v>
      </c>
      <c r="BW176" s="14">
        <v>145</v>
      </c>
      <c r="BX176" s="14">
        <v>53</v>
      </c>
      <c r="BY176" s="14">
        <v>263</v>
      </c>
      <c r="BZ176" s="14">
        <v>31</v>
      </c>
      <c r="CA176" s="19">
        <v>7</v>
      </c>
    </row>
    <row r="177" spans="1:79" ht="15.6" x14ac:dyDescent="0.3">
      <c r="A177" s="11">
        <v>20</v>
      </c>
      <c r="B177" s="11" t="s">
        <v>212</v>
      </c>
      <c r="C177" s="11" t="s">
        <v>213</v>
      </c>
      <c r="D177" s="11" t="s">
        <v>577</v>
      </c>
      <c r="E177" s="43"/>
      <c r="F177" s="11" t="s">
        <v>578</v>
      </c>
      <c r="G177" s="12">
        <v>8833168.0199999996</v>
      </c>
      <c r="H177" s="12">
        <v>8833689.1500000004</v>
      </c>
      <c r="I177" s="12">
        <f xml:space="preserve"> 8833168.02-216242.37</f>
        <v>8616925.6500000004</v>
      </c>
      <c r="J177" s="12">
        <v>43295.79</v>
      </c>
      <c r="K177" s="12">
        <v>727508.68</v>
      </c>
      <c r="L177" s="12">
        <v>2383405.2999999998</v>
      </c>
      <c r="M177" s="12">
        <v>1260</v>
      </c>
      <c r="N177" s="12">
        <v>0</v>
      </c>
      <c r="O177" s="12">
        <v>4664.87</v>
      </c>
      <c r="P177" s="12">
        <v>705913.62</v>
      </c>
      <c r="Q177" s="12">
        <v>0</v>
      </c>
      <c r="R177" s="12">
        <v>0</v>
      </c>
      <c r="S177" s="12">
        <v>2910133.35</v>
      </c>
      <c r="T177" s="12">
        <v>779642.38</v>
      </c>
      <c r="U177" s="12">
        <v>0</v>
      </c>
      <c r="V177" s="12">
        <v>0</v>
      </c>
      <c r="W177" s="12">
        <v>8305321.5899999999</v>
      </c>
      <c r="X177" s="12">
        <v>6285.31</v>
      </c>
      <c r="Y177" s="12">
        <v>8311606.9000000004</v>
      </c>
      <c r="Z177" s="13">
        <v>0.13432081043720245</v>
      </c>
      <c r="AA177" s="13">
        <v>8.9800000000000005E-2</v>
      </c>
      <c r="AB177" s="12">
        <v>746484.22</v>
      </c>
      <c r="AC177" s="12">
        <v>521.13</v>
      </c>
      <c r="AD177" s="12">
        <v>4690.13</v>
      </c>
      <c r="AE177" s="12">
        <v>0</v>
      </c>
      <c r="AF177" s="12">
        <v>0</v>
      </c>
      <c r="AG177" s="12">
        <f t="shared" si="8"/>
        <v>0</v>
      </c>
      <c r="AH177" s="12">
        <v>263442.21000000002</v>
      </c>
      <c r="AI177" s="12">
        <v>20562.38</v>
      </c>
      <c r="AJ177" s="12">
        <v>59459.26</v>
      </c>
      <c r="AK177" s="12">
        <v>8410.91</v>
      </c>
      <c r="AL177" s="12">
        <v>39374.199999999997</v>
      </c>
      <c r="AM177" s="12">
        <v>5597.72</v>
      </c>
      <c r="AN177" s="12">
        <v>28787.45</v>
      </c>
      <c r="AO177" s="12">
        <v>9800</v>
      </c>
      <c r="AP177" s="12">
        <v>23718.27</v>
      </c>
      <c r="AQ177" s="12">
        <v>0</v>
      </c>
      <c r="AR177" s="12">
        <v>28950.25</v>
      </c>
      <c r="AS177" s="12">
        <v>7096.23</v>
      </c>
      <c r="AT177" s="12">
        <v>0</v>
      </c>
      <c r="AU177" s="12">
        <v>1322.57</v>
      </c>
      <c r="AV177" s="12">
        <v>28206.99</v>
      </c>
      <c r="AW177" s="12">
        <v>0</v>
      </c>
      <c r="AX177" s="12">
        <v>568656.19999999995</v>
      </c>
      <c r="AY177" s="13">
        <f t="shared" si="6"/>
        <v>0</v>
      </c>
      <c r="AZ177" s="12">
        <v>0</v>
      </c>
      <c r="BA177" s="12">
        <v>193753</v>
      </c>
      <c r="BB177" s="12">
        <v>0</v>
      </c>
      <c r="BC177" s="12">
        <v>106105.9</v>
      </c>
      <c r="BD177" s="12">
        <v>0</v>
      </c>
      <c r="BE177" s="12">
        <v>0</v>
      </c>
      <c r="BF177" s="12">
        <v>0</v>
      </c>
      <c r="BG177" s="12">
        <f t="shared" si="7"/>
        <v>0</v>
      </c>
      <c r="BH177" s="12">
        <v>0</v>
      </c>
      <c r="BI177" s="14">
        <v>1022</v>
      </c>
      <c r="BJ177" s="14">
        <v>427</v>
      </c>
      <c r="BK177" s="14">
        <v>0</v>
      </c>
      <c r="BL177" s="14">
        <v>0</v>
      </c>
      <c r="BM177" s="14">
        <v>-34</v>
      </c>
      <c r="BN177" s="14">
        <v>-77</v>
      </c>
      <c r="BO177" s="14">
        <v>-87</v>
      </c>
      <c r="BP177" s="14">
        <v>-93</v>
      </c>
      <c r="BQ177" s="14">
        <v>0</v>
      </c>
      <c r="BR177" s="14">
        <v>102</v>
      </c>
      <c r="BS177" s="14">
        <v>-119</v>
      </c>
      <c r="BT177" s="14">
        <v>0</v>
      </c>
      <c r="BU177" s="14">
        <v>1141</v>
      </c>
      <c r="BV177" s="14">
        <v>19</v>
      </c>
      <c r="BW177" s="14">
        <v>38</v>
      </c>
      <c r="BX177" s="14">
        <v>17</v>
      </c>
      <c r="BY177" s="14">
        <v>58</v>
      </c>
      <c r="BZ177" s="14">
        <v>5</v>
      </c>
      <c r="CA177" s="19">
        <v>1</v>
      </c>
    </row>
    <row r="178" spans="1:79" ht="15.6" x14ac:dyDescent="0.3">
      <c r="A178" s="11">
        <v>20</v>
      </c>
      <c r="B178" s="11" t="s">
        <v>247</v>
      </c>
      <c r="C178" s="11" t="s">
        <v>235</v>
      </c>
      <c r="D178" s="11" t="s">
        <v>579</v>
      </c>
      <c r="E178" s="43"/>
      <c r="F178" s="11" t="s">
        <v>574</v>
      </c>
      <c r="G178" s="12">
        <v>19126475.600000001</v>
      </c>
      <c r="H178" s="12">
        <v>19159709.010000002</v>
      </c>
      <c r="I178" s="12">
        <v>18739738.530000001</v>
      </c>
      <c r="J178" s="12">
        <v>2920612.27</v>
      </c>
      <c r="K178" s="12">
        <v>1064457.45</v>
      </c>
      <c r="L178" s="12">
        <v>6724792.8700000001</v>
      </c>
      <c r="M178" s="12">
        <v>0</v>
      </c>
      <c r="N178" s="12">
        <v>-116.26</v>
      </c>
      <c r="O178" s="12">
        <v>18667.46</v>
      </c>
      <c r="P178" s="12">
        <v>983962.43</v>
      </c>
      <c r="Q178" s="12">
        <v>0</v>
      </c>
      <c r="R178" s="12">
        <v>0.78</v>
      </c>
      <c r="S178" s="12">
        <v>4091823.97</v>
      </c>
      <c r="T178" s="12">
        <v>1543384.33</v>
      </c>
      <c r="U178" s="12">
        <v>0</v>
      </c>
      <c r="V178" s="12">
        <v>0</v>
      </c>
      <c r="W178" s="12">
        <v>18471711.739999998</v>
      </c>
      <c r="X178" s="12">
        <v>39556.559999999998</v>
      </c>
      <c r="Y178" s="12">
        <v>18511268.300000001</v>
      </c>
      <c r="Z178" s="13">
        <v>9.6151910722255707E-2</v>
      </c>
      <c r="AA178" s="13">
        <v>5.6500000000000002E-2</v>
      </c>
      <c r="AB178" s="12">
        <v>1044079.98</v>
      </c>
      <c r="AC178" s="12">
        <v>0</v>
      </c>
      <c r="AD178" s="12">
        <v>0</v>
      </c>
      <c r="AE178" s="12">
        <v>33233.410000000003</v>
      </c>
      <c r="AF178" s="12">
        <v>76.33</v>
      </c>
      <c r="AG178" s="12">
        <f t="shared" si="8"/>
        <v>33309.740000000005</v>
      </c>
      <c r="AH178" s="12">
        <v>425272.33</v>
      </c>
      <c r="AI178" s="12">
        <v>36700.28</v>
      </c>
      <c r="AJ178" s="12">
        <v>100287.81</v>
      </c>
      <c r="AK178" s="12">
        <v>11521.83</v>
      </c>
      <c r="AL178" s="12">
        <v>27225.74</v>
      </c>
      <c r="AM178" s="12">
        <v>26979.01</v>
      </c>
      <c r="AN178" s="12">
        <v>53757.46</v>
      </c>
      <c r="AO178" s="12">
        <v>9800</v>
      </c>
      <c r="AP178" s="12">
        <v>9950.5</v>
      </c>
      <c r="AQ178" s="12">
        <v>0</v>
      </c>
      <c r="AR178" s="12">
        <v>53626.52</v>
      </c>
      <c r="AS178" s="12">
        <v>18626</v>
      </c>
      <c r="AT178" s="12">
        <v>0</v>
      </c>
      <c r="AU178" s="12">
        <v>36383.83</v>
      </c>
      <c r="AV178" s="12">
        <v>8562.58</v>
      </c>
      <c r="AW178" s="12">
        <v>0</v>
      </c>
      <c r="AX178" s="12">
        <v>865833.51</v>
      </c>
      <c r="AY178" s="13">
        <f t="shared" si="6"/>
        <v>0</v>
      </c>
      <c r="AZ178" s="12">
        <v>106.69</v>
      </c>
      <c r="BA178" s="12">
        <v>193753</v>
      </c>
      <c r="BB178" s="12">
        <v>0</v>
      </c>
      <c r="BC178" s="12">
        <v>162367.20000000001</v>
      </c>
      <c r="BD178" s="12">
        <v>0</v>
      </c>
      <c r="BE178" s="12">
        <v>0</v>
      </c>
      <c r="BF178" s="12">
        <v>0</v>
      </c>
      <c r="BG178" s="12">
        <f t="shared" si="7"/>
        <v>0</v>
      </c>
      <c r="BH178" s="12">
        <v>0</v>
      </c>
      <c r="BI178" s="14">
        <v>1978</v>
      </c>
      <c r="BJ178" s="14">
        <v>932</v>
      </c>
      <c r="BK178" s="14">
        <v>49</v>
      </c>
      <c r="BL178" s="14">
        <v>0</v>
      </c>
      <c r="BM178" s="14">
        <v>-29</v>
      </c>
      <c r="BN178" s="14">
        <v>-78</v>
      </c>
      <c r="BO178" s="14">
        <v>-51</v>
      </c>
      <c r="BP178" s="14">
        <v>-148</v>
      </c>
      <c r="BQ178" s="14">
        <v>16</v>
      </c>
      <c r="BR178" s="14">
        <v>-1</v>
      </c>
      <c r="BS178" s="14">
        <v>-343</v>
      </c>
      <c r="BT178" s="14">
        <v>0</v>
      </c>
      <c r="BU178" s="14">
        <v>2325</v>
      </c>
      <c r="BV178" s="14">
        <v>0</v>
      </c>
      <c r="BW178" s="14">
        <v>49</v>
      </c>
      <c r="BX178" s="14">
        <v>28</v>
      </c>
      <c r="BY178" s="14">
        <v>223</v>
      </c>
      <c r="BZ178" s="14">
        <v>28</v>
      </c>
      <c r="CA178" s="19">
        <v>2</v>
      </c>
    </row>
    <row r="179" spans="1:79" ht="15.6" x14ac:dyDescent="0.3">
      <c r="A179" s="11">
        <v>21</v>
      </c>
      <c r="B179" s="11" t="s">
        <v>39</v>
      </c>
      <c r="C179" s="11" t="s">
        <v>40</v>
      </c>
      <c r="D179" s="11" t="s">
        <v>580</v>
      </c>
      <c r="E179" s="43"/>
      <c r="F179" s="11" t="s">
        <v>581</v>
      </c>
      <c r="G179" s="12">
        <v>37502977.219999999</v>
      </c>
      <c r="H179" s="12">
        <v>37540648.990000002</v>
      </c>
      <c r="I179" s="12">
        <v>36511863.829999998</v>
      </c>
      <c r="J179" s="12">
        <v>0</v>
      </c>
      <c r="K179" s="12">
        <v>225240.11</v>
      </c>
      <c r="L179" s="12">
        <v>11156418.73</v>
      </c>
      <c r="M179" s="12">
        <v>0</v>
      </c>
      <c r="N179" s="12">
        <v>0</v>
      </c>
      <c r="O179" s="12">
        <v>336033.72</v>
      </c>
      <c r="P179" s="12">
        <v>2035384.58</v>
      </c>
      <c r="Q179" s="12">
        <v>14255</v>
      </c>
      <c r="R179" s="12">
        <v>49266.8</v>
      </c>
      <c r="S179" s="12">
        <v>9663256.0500000007</v>
      </c>
      <c r="T179" s="12">
        <v>8348590.0300000003</v>
      </c>
      <c r="U179" s="12">
        <v>31799.57</v>
      </c>
      <c r="V179" s="12">
        <v>0</v>
      </c>
      <c r="W179" s="12">
        <v>34707438.189999998</v>
      </c>
      <c r="X179" s="12">
        <v>209220.84</v>
      </c>
      <c r="Y179" s="12">
        <v>34916659.030000001</v>
      </c>
      <c r="Z179" s="13">
        <v>0.1707228422164917</v>
      </c>
      <c r="AA179" s="13">
        <v>8.48E-2</v>
      </c>
      <c r="AB179" s="12">
        <v>2942514.97</v>
      </c>
      <c r="AC179" s="12">
        <v>278.72000000000003</v>
      </c>
      <c r="AD179" s="12">
        <v>2858.67</v>
      </c>
      <c r="AE179" s="12">
        <v>5670.15</v>
      </c>
      <c r="AF179" s="12">
        <v>1191.05</v>
      </c>
      <c r="AG179" s="12">
        <f t="shared" si="8"/>
        <v>6861.2</v>
      </c>
      <c r="AH179" s="12">
        <v>1435702.03</v>
      </c>
      <c r="AI179" s="12">
        <v>120027.19</v>
      </c>
      <c r="AJ179" s="12">
        <v>272872.55</v>
      </c>
      <c r="AK179" s="12">
        <v>49014.94</v>
      </c>
      <c r="AL179" s="12">
        <v>219395.42</v>
      </c>
      <c r="AM179" s="12">
        <v>17535.82</v>
      </c>
      <c r="AN179" s="12">
        <v>56884.36</v>
      </c>
      <c r="AO179" s="12">
        <v>10000</v>
      </c>
      <c r="AP179" s="12">
        <v>45203.13</v>
      </c>
      <c r="AQ179" s="12">
        <v>34010.550000000003</v>
      </c>
      <c r="AR179" s="12">
        <v>106287.49</v>
      </c>
      <c r="AS179" s="12">
        <v>32933.050000000003</v>
      </c>
      <c r="AT179" s="12">
        <v>0</v>
      </c>
      <c r="AU179" s="12">
        <v>14512.24</v>
      </c>
      <c r="AV179" s="12">
        <v>24816.81</v>
      </c>
      <c r="AW179" s="12">
        <v>0</v>
      </c>
      <c r="AX179" s="12">
        <v>2696854.85</v>
      </c>
      <c r="AY179" s="13">
        <f t="shared" si="6"/>
        <v>0</v>
      </c>
      <c r="AZ179" s="12">
        <v>185.7</v>
      </c>
      <c r="BA179" s="12">
        <v>193753</v>
      </c>
      <c r="BB179" s="12">
        <v>0</v>
      </c>
      <c r="BC179" s="12">
        <v>586618.48</v>
      </c>
      <c r="BD179" s="12">
        <v>0</v>
      </c>
      <c r="BE179" s="12">
        <v>0</v>
      </c>
      <c r="BF179" s="12">
        <v>0</v>
      </c>
      <c r="BG179" s="12">
        <f t="shared" si="7"/>
        <v>0</v>
      </c>
      <c r="BH179" s="12">
        <v>0</v>
      </c>
      <c r="BI179" s="14">
        <v>9572</v>
      </c>
      <c r="BJ179" s="14">
        <v>4164</v>
      </c>
      <c r="BK179" s="14">
        <v>0</v>
      </c>
      <c r="BL179" s="14">
        <v>-42</v>
      </c>
      <c r="BM179" s="14">
        <v>-161</v>
      </c>
      <c r="BN179" s="14">
        <v>-246</v>
      </c>
      <c r="BO179" s="14">
        <v>-402</v>
      </c>
      <c r="BP179" s="14">
        <v>-1018</v>
      </c>
      <c r="BQ179" s="14">
        <v>0</v>
      </c>
      <c r="BR179" s="14">
        <v>-6</v>
      </c>
      <c r="BS179" s="14">
        <v>-903</v>
      </c>
      <c r="BT179" s="14">
        <v>-8</v>
      </c>
      <c r="BU179" s="14">
        <v>10950</v>
      </c>
      <c r="BV179" s="14">
        <v>62</v>
      </c>
      <c r="BW179" s="14">
        <v>82</v>
      </c>
      <c r="BX179" s="14">
        <v>105</v>
      </c>
      <c r="BY179" s="14">
        <v>683</v>
      </c>
      <c r="BZ179" s="14">
        <v>20</v>
      </c>
      <c r="CA179" s="19">
        <v>13</v>
      </c>
    </row>
    <row r="180" spans="1:79" ht="15.6" x14ac:dyDescent="0.3">
      <c r="A180" s="11">
        <v>21</v>
      </c>
      <c r="B180" s="11" t="s">
        <v>99</v>
      </c>
      <c r="C180" s="11" t="s">
        <v>100</v>
      </c>
      <c r="D180" s="11" t="s">
        <v>582</v>
      </c>
      <c r="E180" s="11" t="s">
        <v>394</v>
      </c>
      <c r="F180" s="11" t="s">
        <v>583</v>
      </c>
      <c r="G180" s="12">
        <v>72434677.170000002</v>
      </c>
      <c r="H180" s="12">
        <v>72441329.579999998</v>
      </c>
      <c r="I180" s="12">
        <v>70002672.719999999</v>
      </c>
      <c r="J180" s="12">
        <v>11243.63</v>
      </c>
      <c r="K180" s="12">
        <v>4659113.03</v>
      </c>
      <c r="L180" s="12">
        <v>30662053.710000001</v>
      </c>
      <c r="M180" s="12">
        <v>0</v>
      </c>
      <c r="N180" s="12">
        <v>0</v>
      </c>
      <c r="O180" s="12">
        <v>0</v>
      </c>
      <c r="P180" s="12">
        <v>3141698.45</v>
      </c>
      <c r="Q180" s="12">
        <v>0</v>
      </c>
      <c r="R180" s="12">
        <v>0</v>
      </c>
      <c r="S180" s="12">
        <v>15753716.289999999</v>
      </c>
      <c r="T180" s="12">
        <v>11648366.4</v>
      </c>
      <c r="U180" s="12">
        <v>0</v>
      </c>
      <c r="V180" s="12">
        <v>0</v>
      </c>
      <c r="W180" s="12">
        <v>69129151.730000004</v>
      </c>
      <c r="X180" s="12">
        <v>6655.37</v>
      </c>
      <c r="Y180" s="12">
        <v>69135807.099999994</v>
      </c>
      <c r="Z180" s="13">
        <v>0.13175864517688751</v>
      </c>
      <c r="AA180" s="13">
        <v>4.6600000000000003E-2</v>
      </c>
      <c r="AB180" s="12">
        <v>3223452.15</v>
      </c>
      <c r="AC180" s="12">
        <v>0</v>
      </c>
      <c r="AD180" s="12">
        <v>0</v>
      </c>
      <c r="AE180" s="12">
        <v>6655.37</v>
      </c>
      <c r="AF180" s="12">
        <v>933.41</v>
      </c>
      <c r="AG180" s="12">
        <f t="shared" si="8"/>
        <v>7588.78</v>
      </c>
      <c r="AH180" s="12">
        <v>1698779.79</v>
      </c>
      <c r="AI180" s="12">
        <v>130987.49</v>
      </c>
      <c r="AJ180" s="12">
        <v>528968.48</v>
      </c>
      <c r="AK180" s="12">
        <v>0</v>
      </c>
      <c r="AL180" s="12">
        <v>288981.83</v>
      </c>
      <c r="AM180" s="12">
        <v>6538.35</v>
      </c>
      <c r="AN180" s="12">
        <v>61767.14</v>
      </c>
      <c r="AO180" s="12">
        <v>10500</v>
      </c>
      <c r="AP180" s="12">
        <v>36803.339999999997</v>
      </c>
      <c r="AQ180" s="12">
        <v>0</v>
      </c>
      <c r="AR180" s="12">
        <v>106457.17</v>
      </c>
      <c r="AS180" s="12">
        <v>33574.019999999997</v>
      </c>
      <c r="AT180" s="12">
        <v>0</v>
      </c>
      <c r="AU180" s="12">
        <v>0</v>
      </c>
      <c r="AV180" s="12">
        <v>61094.65</v>
      </c>
      <c r="AW180" s="12">
        <v>0</v>
      </c>
      <c r="AX180" s="12">
        <v>3118097.53</v>
      </c>
      <c r="AY180" s="13">
        <f t="shared" si="6"/>
        <v>0</v>
      </c>
      <c r="AZ180" s="12">
        <v>0</v>
      </c>
      <c r="BA180" s="12">
        <v>193752.9</v>
      </c>
      <c r="BB180" s="12">
        <v>0</v>
      </c>
      <c r="BC180" s="12">
        <v>587299.04</v>
      </c>
      <c r="BD180" s="12">
        <v>0</v>
      </c>
      <c r="BE180" s="12">
        <v>0</v>
      </c>
      <c r="BF180" s="12">
        <v>0</v>
      </c>
      <c r="BG180" s="12">
        <f t="shared" si="7"/>
        <v>0</v>
      </c>
      <c r="BH180" s="12">
        <v>0</v>
      </c>
      <c r="BI180" s="14">
        <v>10495</v>
      </c>
      <c r="BJ180" s="14">
        <v>5655</v>
      </c>
      <c r="BK180" s="14">
        <v>151</v>
      </c>
      <c r="BL180" s="14">
        <v>2</v>
      </c>
      <c r="BM180" s="14">
        <v>-269</v>
      </c>
      <c r="BN180" s="14">
        <v>-525</v>
      </c>
      <c r="BO180" s="14">
        <v>-2014</v>
      </c>
      <c r="BP180" s="14">
        <v>-1707</v>
      </c>
      <c r="BQ180" s="14">
        <v>-1</v>
      </c>
      <c r="BR180" s="14">
        <v>0</v>
      </c>
      <c r="BS180" s="14">
        <v>-1495</v>
      </c>
      <c r="BT180" s="14">
        <v>-6</v>
      </c>
      <c r="BU180" s="14">
        <v>10286</v>
      </c>
      <c r="BV180" s="14">
        <v>2</v>
      </c>
      <c r="BW180" s="14">
        <v>1022</v>
      </c>
      <c r="BX180" s="14">
        <v>59</v>
      </c>
      <c r="BY180" s="14">
        <v>373</v>
      </c>
      <c r="BZ180" s="14">
        <v>39</v>
      </c>
      <c r="CA180" s="19">
        <v>2</v>
      </c>
    </row>
    <row r="181" spans="1:79" ht="15.6" x14ac:dyDescent="0.3">
      <c r="A181" s="11">
        <v>21</v>
      </c>
      <c r="B181" s="11" t="s">
        <v>113</v>
      </c>
      <c r="C181" s="11" t="s">
        <v>114</v>
      </c>
      <c r="D181" s="11" t="s">
        <v>584</v>
      </c>
      <c r="E181" s="11" t="s">
        <v>394</v>
      </c>
      <c r="F181" s="11" t="s">
        <v>585</v>
      </c>
      <c r="G181" s="12">
        <v>13810118.68</v>
      </c>
      <c r="H181" s="12">
        <v>13810118.68</v>
      </c>
      <c r="I181" s="12">
        <v>13376510.219999999</v>
      </c>
      <c r="J181" s="12">
        <v>721159.84</v>
      </c>
      <c r="K181" s="12">
        <v>1186865.0900000001</v>
      </c>
      <c r="L181" s="12">
        <v>2541794.61</v>
      </c>
      <c r="M181" s="12">
        <v>23897.3</v>
      </c>
      <c r="N181" s="12">
        <v>233071</v>
      </c>
      <c r="O181" s="12">
        <v>0</v>
      </c>
      <c r="P181" s="12">
        <v>502023.48</v>
      </c>
      <c r="Q181" s="12">
        <v>0</v>
      </c>
      <c r="R181" s="12">
        <v>0</v>
      </c>
      <c r="S181" s="12">
        <v>5248075.2699999996</v>
      </c>
      <c r="T181" s="12">
        <v>1494494.83</v>
      </c>
      <c r="U181" s="12">
        <v>61619.83</v>
      </c>
      <c r="V181" s="12">
        <v>1900.82</v>
      </c>
      <c r="W181" s="12">
        <v>12993792.539999999</v>
      </c>
      <c r="X181" s="12">
        <v>329106.69</v>
      </c>
      <c r="Y181" s="12">
        <v>13322899.23</v>
      </c>
      <c r="Z181" s="13">
        <v>8.5230126976966858E-2</v>
      </c>
      <c r="AA181" s="13">
        <v>0.1</v>
      </c>
      <c r="AB181" s="12">
        <v>1307997.1599999999</v>
      </c>
      <c r="AC181" s="12">
        <v>0</v>
      </c>
      <c r="AD181" s="12">
        <v>86177.4</v>
      </c>
      <c r="AE181" s="12">
        <v>0</v>
      </c>
      <c r="AF181" s="12">
        <v>0</v>
      </c>
      <c r="AG181" s="12">
        <f t="shared" si="8"/>
        <v>0</v>
      </c>
      <c r="AH181" s="12">
        <v>600191.88</v>
      </c>
      <c r="AI181" s="12">
        <v>48051.98</v>
      </c>
      <c r="AJ181" s="12">
        <v>88049.25</v>
      </c>
      <c r="AK181" s="12">
        <v>0</v>
      </c>
      <c r="AL181" s="12">
        <v>50003.78</v>
      </c>
      <c r="AM181" s="12">
        <v>0</v>
      </c>
      <c r="AN181" s="12">
        <v>61875.45</v>
      </c>
      <c r="AO181" s="12">
        <v>9000</v>
      </c>
      <c r="AP181" s="12">
        <v>6685.04</v>
      </c>
      <c r="AQ181" s="12">
        <v>0</v>
      </c>
      <c r="AR181" s="12">
        <v>103332.97</v>
      </c>
      <c r="AS181" s="12">
        <v>6639.18</v>
      </c>
      <c r="AT181" s="12">
        <v>0</v>
      </c>
      <c r="AU181" s="12">
        <v>0</v>
      </c>
      <c r="AV181" s="12">
        <v>11609.74</v>
      </c>
      <c r="AW181" s="12">
        <v>0</v>
      </c>
      <c r="AX181" s="12">
        <v>1103844.6299999999</v>
      </c>
      <c r="AY181" s="13">
        <f t="shared" si="6"/>
        <v>0</v>
      </c>
      <c r="AZ181" s="12">
        <v>0</v>
      </c>
      <c r="BA181" s="12">
        <v>193753</v>
      </c>
      <c r="BB181" s="12">
        <v>0</v>
      </c>
      <c r="BC181" s="12">
        <v>249967.68</v>
      </c>
      <c r="BD181" s="12">
        <v>0</v>
      </c>
      <c r="BE181" s="12">
        <v>0</v>
      </c>
      <c r="BF181" s="12">
        <v>0</v>
      </c>
      <c r="BG181" s="12">
        <f t="shared" si="7"/>
        <v>0</v>
      </c>
      <c r="BH181" s="12">
        <v>0</v>
      </c>
      <c r="BI181" s="14">
        <v>1691</v>
      </c>
      <c r="BJ181" s="14">
        <v>637</v>
      </c>
      <c r="BK181" s="14">
        <v>12</v>
      </c>
      <c r="BL181" s="14">
        <v>-11</v>
      </c>
      <c r="BM181" s="14">
        <v>-61</v>
      </c>
      <c r="BN181" s="14">
        <v>-70</v>
      </c>
      <c r="BO181" s="14">
        <v>-116</v>
      </c>
      <c r="BP181" s="14">
        <v>-188</v>
      </c>
      <c r="BQ181" s="14">
        <v>14</v>
      </c>
      <c r="BR181" s="14">
        <v>2</v>
      </c>
      <c r="BS181" s="14">
        <v>-258</v>
      </c>
      <c r="BT181" s="14">
        <v>-9</v>
      </c>
      <c r="BU181" s="14">
        <v>1643</v>
      </c>
      <c r="BV181" s="14">
        <v>1</v>
      </c>
      <c r="BW181" s="14">
        <v>142</v>
      </c>
      <c r="BX181" s="14">
        <v>23</v>
      </c>
      <c r="BY181" s="14">
        <v>83</v>
      </c>
      <c r="BZ181" s="14">
        <v>0</v>
      </c>
      <c r="CA181" s="19">
        <v>10</v>
      </c>
    </row>
    <row r="182" spans="1:79" ht="15.6" x14ac:dyDescent="0.3">
      <c r="A182" s="11">
        <v>21</v>
      </c>
      <c r="B182" s="11" t="s">
        <v>122</v>
      </c>
      <c r="C182" s="11" t="s">
        <v>72</v>
      </c>
      <c r="D182" s="11" t="s">
        <v>586</v>
      </c>
      <c r="E182" s="11" t="s">
        <v>403</v>
      </c>
      <c r="F182" s="11" t="s">
        <v>585</v>
      </c>
      <c r="G182" s="12">
        <v>21228543.550000001</v>
      </c>
      <c r="H182" s="12">
        <v>21228543.550000001</v>
      </c>
      <c r="I182" s="12">
        <v>20762129.530000001</v>
      </c>
      <c r="J182" s="12">
        <v>4648804.54</v>
      </c>
      <c r="K182" s="12">
        <v>741132.49</v>
      </c>
      <c r="L182" s="12">
        <v>2183753.91</v>
      </c>
      <c r="M182" s="12">
        <v>0</v>
      </c>
      <c r="N182" s="12">
        <v>0</v>
      </c>
      <c r="O182" s="12">
        <v>38677.160000000003</v>
      </c>
      <c r="P182" s="12">
        <v>482633.22</v>
      </c>
      <c r="Q182" s="12">
        <v>0</v>
      </c>
      <c r="R182" s="12">
        <v>0</v>
      </c>
      <c r="S182" s="12">
        <v>3693190.68</v>
      </c>
      <c r="T182" s="12">
        <v>3480640.95</v>
      </c>
      <c r="U182" s="12">
        <v>0</v>
      </c>
      <c r="V182" s="12">
        <v>0</v>
      </c>
      <c r="W182" s="12">
        <v>16942396.559999999</v>
      </c>
      <c r="X182" s="12">
        <v>0</v>
      </c>
      <c r="Y182" s="12">
        <v>16942396.559999999</v>
      </c>
      <c r="Z182" s="13">
        <v>0.40342548489570618</v>
      </c>
      <c r="AA182" s="13">
        <v>9.8699999999999996E-2</v>
      </c>
      <c r="AB182" s="12">
        <v>1673024.61</v>
      </c>
      <c r="AC182" s="12">
        <v>0</v>
      </c>
      <c r="AD182" s="12">
        <v>0</v>
      </c>
      <c r="AE182" s="12">
        <v>0</v>
      </c>
      <c r="AF182" s="12">
        <v>584.76</v>
      </c>
      <c r="AG182" s="12">
        <f t="shared" si="8"/>
        <v>584.76</v>
      </c>
      <c r="AH182" s="12">
        <v>720828.35</v>
      </c>
      <c r="AI182" s="12">
        <v>59753.07</v>
      </c>
      <c r="AJ182" s="12">
        <v>152417.75</v>
      </c>
      <c r="AK182" s="12">
        <v>0</v>
      </c>
      <c r="AL182" s="12">
        <v>208182.2</v>
      </c>
      <c r="AM182" s="12">
        <v>6277.33</v>
      </c>
      <c r="AN182" s="12">
        <v>55775.31</v>
      </c>
      <c r="AO182" s="12">
        <v>9000</v>
      </c>
      <c r="AP182" s="12">
        <v>510</v>
      </c>
      <c r="AQ182" s="12">
        <v>0</v>
      </c>
      <c r="AR182" s="12">
        <v>87513.23</v>
      </c>
      <c r="AS182" s="12">
        <v>11458.38</v>
      </c>
      <c r="AT182" s="12">
        <v>0</v>
      </c>
      <c r="AU182" s="12">
        <v>1399.2</v>
      </c>
      <c r="AV182" s="12">
        <v>13751.31</v>
      </c>
      <c r="AW182" s="12">
        <v>0</v>
      </c>
      <c r="AX182" s="12">
        <v>1465786.06</v>
      </c>
      <c r="AY182" s="13">
        <f t="shared" si="6"/>
        <v>0</v>
      </c>
      <c r="AZ182" s="12">
        <v>0</v>
      </c>
      <c r="BA182" s="12">
        <v>193753</v>
      </c>
      <c r="BB182" s="12">
        <v>0</v>
      </c>
      <c r="BC182" s="12">
        <v>293309.77</v>
      </c>
      <c r="BD182" s="12">
        <v>0</v>
      </c>
      <c r="BE182" s="12">
        <v>0</v>
      </c>
      <c r="BF182" s="12">
        <v>0</v>
      </c>
      <c r="BG182" s="12">
        <f t="shared" si="7"/>
        <v>0</v>
      </c>
      <c r="BH182" s="12">
        <v>0</v>
      </c>
      <c r="BI182" s="14">
        <v>3132</v>
      </c>
      <c r="BJ182" s="14">
        <v>4346</v>
      </c>
      <c r="BK182" s="14">
        <v>39</v>
      </c>
      <c r="BL182" s="14">
        <v>-7</v>
      </c>
      <c r="BM182" s="14">
        <v>-118</v>
      </c>
      <c r="BN182" s="14">
        <v>-44</v>
      </c>
      <c r="BO182" s="14">
        <v>-1917</v>
      </c>
      <c r="BP182" s="14">
        <v>-280</v>
      </c>
      <c r="BQ182" s="14">
        <v>0</v>
      </c>
      <c r="BR182" s="14">
        <v>-4</v>
      </c>
      <c r="BS182" s="14">
        <v>-498</v>
      </c>
      <c r="BT182" s="14">
        <v>-1</v>
      </c>
      <c r="BU182" s="14">
        <v>4648</v>
      </c>
      <c r="BV182" s="14">
        <v>43</v>
      </c>
      <c r="BW182" s="14">
        <v>123</v>
      </c>
      <c r="BX182" s="14">
        <v>51</v>
      </c>
      <c r="BY182" s="14">
        <v>296</v>
      </c>
      <c r="BZ182" s="14">
        <v>0</v>
      </c>
      <c r="CA182" s="19">
        <v>28</v>
      </c>
    </row>
    <row r="183" spans="1:79" ht="15.6" x14ac:dyDescent="0.3">
      <c r="A183" s="11">
        <v>21</v>
      </c>
      <c r="B183" s="11" t="s">
        <v>125</v>
      </c>
      <c r="C183" s="11" t="s">
        <v>126</v>
      </c>
      <c r="D183" s="11" t="s">
        <v>587</v>
      </c>
      <c r="E183" s="11" t="s">
        <v>412</v>
      </c>
      <c r="F183" s="11" t="s">
        <v>583</v>
      </c>
      <c r="G183" s="12">
        <v>57901152.5</v>
      </c>
      <c r="H183" s="12">
        <v>57906783.600000001</v>
      </c>
      <c r="I183" s="12">
        <v>56815800.240000002</v>
      </c>
      <c r="J183" s="12">
        <v>12508290.189999999</v>
      </c>
      <c r="K183" s="12">
        <v>3110937.19</v>
      </c>
      <c r="L183" s="12">
        <v>21591256.879999999</v>
      </c>
      <c r="M183" s="12">
        <v>1991.23</v>
      </c>
      <c r="N183" s="12">
        <v>8336.08</v>
      </c>
      <c r="O183" s="12">
        <v>3.85</v>
      </c>
      <c r="P183" s="12">
        <v>1770658.15</v>
      </c>
      <c r="Q183" s="12">
        <v>0</v>
      </c>
      <c r="R183" s="12">
        <v>459.83</v>
      </c>
      <c r="S183" s="12">
        <v>8988581.0600000005</v>
      </c>
      <c r="T183" s="12">
        <v>5774737.8300000001</v>
      </c>
      <c r="U183" s="12">
        <v>20093.400000000001</v>
      </c>
      <c r="V183" s="12">
        <v>0</v>
      </c>
      <c r="W183" s="12">
        <v>56234374</v>
      </c>
      <c r="X183" s="12">
        <v>154761.20000000001</v>
      </c>
      <c r="Y183" s="12">
        <v>56389135.200000003</v>
      </c>
      <c r="Z183" s="13">
        <v>9.7381748259067535E-2</v>
      </c>
      <c r="AA183" s="13">
        <v>4.3999999999999997E-2</v>
      </c>
      <c r="AB183" s="12">
        <v>2472977.08</v>
      </c>
      <c r="AC183" s="12">
        <v>0</v>
      </c>
      <c r="AD183" s="12">
        <v>0</v>
      </c>
      <c r="AE183" s="12">
        <v>5554.83</v>
      </c>
      <c r="AF183" s="12">
        <v>679.38</v>
      </c>
      <c r="AG183" s="12">
        <f t="shared" si="8"/>
        <v>6234.21</v>
      </c>
      <c r="AH183" s="12">
        <v>1321063.8999999999</v>
      </c>
      <c r="AI183" s="12">
        <v>97280.85</v>
      </c>
      <c r="AJ183" s="12">
        <v>343321.86</v>
      </c>
      <c r="AK183" s="12">
        <v>0</v>
      </c>
      <c r="AL183" s="12">
        <v>148048.79999999999</v>
      </c>
      <c r="AM183" s="12">
        <v>9163.99</v>
      </c>
      <c r="AN183" s="12">
        <v>74413.27</v>
      </c>
      <c r="AO183" s="12">
        <v>10000</v>
      </c>
      <c r="AP183" s="12">
        <v>0</v>
      </c>
      <c r="AQ183" s="12">
        <v>0</v>
      </c>
      <c r="AR183" s="12">
        <v>76245.53</v>
      </c>
      <c r="AS183" s="12">
        <v>30389.52</v>
      </c>
      <c r="AT183" s="12">
        <v>0</v>
      </c>
      <c r="AU183" s="12">
        <v>25260.48</v>
      </c>
      <c r="AV183" s="12">
        <v>31166.47</v>
      </c>
      <c r="AW183" s="12">
        <v>0</v>
      </c>
      <c r="AX183" s="12">
        <v>2366943.2799999998</v>
      </c>
      <c r="AY183" s="13">
        <f t="shared" si="6"/>
        <v>0</v>
      </c>
      <c r="AZ183" s="12">
        <v>0</v>
      </c>
      <c r="BA183" s="12">
        <v>193753</v>
      </c>
      <c r="BB183" s="12">
        <v>0</v>
      </c>
      <c r="BC183" s="12">
        <v>445631.05</v>
      </c>
      <c r="BD183" s="12">
        <v>0</v>
      </c>
      <c r="BE183" s="12">
        <v>0</v>
      </c>
      <c r="BF183" s="12">
        <v>0</v>
      </c>
      <c r="BG183" s="12">
        <f t="shared" si="7"/>
        <v>0</v>
      </c>
      <c r="BH183" s="12">
        <v>0</v>
      </c>
      <c r="BI183" s="14">
        <v>7650</v>
      </c>
      <c r="BJ183" s="14">
        <v>3342</v>
      </c>
      <c r="BK183" s="14">
        <v>0</v>
      </c>
      <c r="BL183" s="14">
        <v>0</v>
      </c>
      <c r="BM183" s="14">
        <v>-60</v>
      </c>
      <c r="BN183" s="14">
        <v>-235</v>
      </c>
      <c r="BO183" s="14">
        <v>-498</v>
      </c>
      <c r="BP183" s="14">
        <v>-746</v>
      </c>
      <c r="BQ183" s="14">
        <v>-7</v>
      </c>
      <c r="BR183" s="14">
        <v>-1</v>
      </c>
      <c r="BS183" s="14">
        <v>-1225</v>
      </c>
      <c r="BT183" s="14">
        <v>-3</v>
      </c>
      <c r="BU183" s="14">
        <v>8217</v>
      </c>
      <c r="BV183" s="14">
        <v>10</v>
      </c>
      <c r="BW183" s="14">
        <v>393</v>
      </c>
      <c r="BX183" s="14">
        <v>118</v>
      </c>
      <c r="BY183" s="14">
        <v>330</v>
      </c>
      <c r="BZ183" s="14">
        <v>358</v>
      </c>
      <c r="CA183" s="19">
        <v>26</v>
      </c>
    </row>
    <row r="184" spans="1:79" ht="15.6" x14ac:dyDescent="0.3">
      <c r="A184" s="11">
        <v>21</v>
      </c>
      <c r="B184" s="11" t="s">
        <v>131</v>
      </c>
      <c r="C184" s="11" t="s">
        <v>132</v>
      </c>
      <c r="D184" s="11" t="s">
        <v>588</v>
      </c>
      <c r="E184" s="11" t="s">
        <v>412</v>
      </c>
      <c r="F184" s="11" t="s">
        <v>583</v>
      </c>
      <c r="G184" s="16">
        <v>60550199.420000002</v>
      </c>
      <c r="H184" s="16">
        <v>60550199.420000002</v>
      </c>
      <c r="I184" s="16">
        <v>58602745.520000003</v>
      </c>
      <c r="J184" s="16">
        <v>8188846.1799999997</v>
      </c>
      <c r="K184" s="16">
        <v>2313550.69</v>
      </c>
      <c r="L184" s="16">
        <v>26906641.239999998</v>
      </c>
      <c r="M184" s="16">
        <v>0</v>
      </c>
      <c r="N184" s="16">
        <v>0</v>
      </c>
      <c r="O184" s="16">
        <v>10603.43</v>
      </c>
      <c r="P184" s="16">
        <v>2402564.0499999998</v>
      </c>
      <c r="Q184" s="16">
        <v>0</v>
      </c>
      <c r="R184" s="16">
        <v>0</v>
      </c>
      <c r="S184" s="16">
        <v>6961535.8600000003</v>
      </c>
      <c r="T184" s="16">
        <v>8502726.9499999993</v>
      </c>
      <c r="U184" s="16">
        <v>14854.7</v>
      </c>
      <c r="V184" s="16">
        <v>0</v>
      </c>
      <c r="W184" s="16">
        <v>58353573.560000002</v>
      </c>
      <c r="X184" s="16">
        <v>106849.87</v>
      </c>
      <c r="Y184" s="16">
        <v>58460423.43</v>
      </c>
      <c r="Z184" s="17">
        <v>0.10318974405527115</v>
      </c>
      <c r="AA184" s="17">
        <v>5.04E-2</v>
      </c>
      <c r="AB184" s="16">
        <v>2940559</v>
      </c>
      <c r="AC184" s="16">
        <v>0</v>
      </c>
      <c r="AD184" s="16">
        <v>0</v>
      </c>
      <c r="AE184" s="16">
        <v>0</v>
      </c>
      <c r="AF184" s="16">
        <v>2632.2</v>
      </c>
      <c r="AG184" s="12">
        <f t="shared" si="8"/>
        <v>2632.2</v>
      </c>
      <c r="AH184" s="16">
        <v>1508267.6</v>
      </c>
      <c r="AI184" s="16">
        <v>113248.04</v>
      </c>
      <c r="AJ184" s="16">
        <v>382114.52</v>
      </c>
      <c r="AK184" s="16">
        <v>0</v>
      </c>
      <c r="AL184" s="16">
        <v>200463.42</v>
      </c>
      <c r="AM184" s="16">
        <v>9442.4599999999991</v>
      </c>
      <c r="AN184" s="16">
        <v>55221.16</v>
      </c>
      <c r="AO184" s="16">
        <v>10500</v>
      </c>
      <c r="AP184" s="16">
        <v>250</v>
      </c>
      <c r="AQ184" s="16">
        <v>0</v>
      </c>
      <c r="AR184" s="16">
        <v>105438.77</v>
      </c>
      <c r="AS184" s="16">
        <v>29112.26</v>
      </c>
      <c r="AT184" s="16">
        <v>0</v>
      </c>
      <c r="AU184" s="16">
        <v>1076.04</v>
      </c>
      <c r="AV184" s="16">
        <v>41115.94</v>
      </c>
      <c r="AW184" s="16">
        <v>0</v>
      </c>
      <c r="AX184" s="16">
        <v>2735345.98</v>
      </c>
      <c r="AY184" s="13">
        <f t="shared" si="6"/>
        <v>0</v>
      </c>
      <c r="AZ184" s="16">
        <v>1200</v>
      </c>
      <c r="BA184" s="16">
        <v>193753</v>
      </c>
      <c r="BB184" s="16">
        <v>0</v>
      </c>
      <c r="BC184" s="16">
        <v>561776.14</v>
      </c>
      <c r="BD184" s="16">
        <v>0</v>
      </c>
      <c r="BE184" s="16">
        <v>0</v>
      </c>
      <c r="BF184" s="16">
        <v>0</v>
      </c>
      <c r="BG184" s="12">
        <f t="shared" si="7"/>
        <v>0</v>
      </c>
      <c r="BH184" s="16">
        <v>0</v>
      </c>
      <c r="BI184" s="18">
        <v>11838</v>
      </c>
      <c r="BJ184" s="18">
        <v>4067</v>
      </c>
      <c r="BK184" s="18">
        <v>46</v>
      </c>
      <c r="BL184" s="18">
        <v>-69</v>
      </c>
      <c r="BM184" s="18">
        <v>-46</v>
      </c>
      <c r="BN184" s="18">
        <v>-139</v>
      </c>
      <c r="BO184" s="18">
        <v>-331</v>
      </c>
      <c r="BP184" s="18">
        <v>-1256</v>
      </c>
      <c r="BQ184" s="18">
        <v>40</v>
      </c>
      <c r="BR184" s="18">
        <v>-28</v>
      </c>
      <c r="BS184" s="18">
        <v>-1749</v>
      </c>
      <c r="BT184" s="18">
        <v>-2</v>
      </c>
      <c r="BU184" s="18">
        <v>12371</v>
      </c>
      <c r="BV184" s="18">
        <v>21</v>
      </c>
      <c r="BW184" s="18">
        <v>202</v>
      </c>
      <c r="BX184" s="18">
        <v>120</v>
      </c>
      <c r="BY184" s="18">
        <v>635</v>
      </c>
      <c r="BZ184" s="18">
        <v>819</v>
      </c>
      <c r="CA184" s="47">
        <v>19</v>
      </c>
    </row>
    <row r="185" spans="1:79" ht="15.6" x14ac:dyDescent="0.3">
      <c r="A185" s="11">
        <v>21</v>
      </c>
      <c r="B185" s="23" t="s">
        <v>342</v>
      </c>
      <c r="C185" s="11"/>
      <c r="D185" s="11" t="s">
        <v>589</v>
      </c>
      <c r="E185" s="11" t="s">
        <v>403</v>
      </c>
      <c r="F185" s="11" t="s">
        <v>583</v>
      </c>
      <c r="G185" s="29">
        <v>46877549</v>
      </c>
      <c r="H185" s="29">
        <v>46890178</v>
      </c>
      <c r="I185" s="29">
        <f>46877549-1570027</f>
        <v>45307522</v>
      </c>
      <c r="J185" s="29">
        <v>0</v>
      </c>
      <c r="K185" s="29">
        <v>2007173</v>
      </c>
      <c r="L185" s="29">
        <v>22845899.84</v>
      </c>
      <c r="M185" s="29">
        <v>0</v>
      </c>
      <c r="N185" s="29">
        <v>0</v>
      </c>
      <c r="O185" s="29">
        <v>0</v>
      </c>
      <c r="P185" s="29">
        <v>1285877</v>
      </c>
      <c r="Q185" s="29">
        <v>0</v>
      </c>
      <c r="R185" s="29">
        <v>0</v>
      </c>
      <c r="S185" s="29">
        <v>8785245</v>
      </c>
      <c r="T185" s="29">
        <v>6801058</v>
      </c>
      <c r="U185" s="29">
        <v>0</v>
      </c>
      <c r="V185" s="29">
        <v>0</v>
      </c>
      <c r="W185" s="29">
        <v>45435273</v>
      </c>
      <c r="X185" s="29">
        <v>12441</v>
      </c>
      <c r="Y185" s="29">
        <v>45447714</v>
      </c>
      <c r="Z185" s="27">
        <f>4494168/46877549</f>
        <v>9.5870370697068649E-2</v>
      </c>
      <c r="AA185" s="13">
        <v>6.5500000000000003E-2</v>
      </c>
      <c r="AB185" s="12">
        <v>2977269.84</v>
      </c>
      <c r="AC185" s="12">
        <v>0</v>
      </c>
      <c r="AD185" s="12">
        <v>0</v>
      </c>
      <c r="AE185" s="12">
        <v>12440.79</v>
      </c>
      <c r="AF185" s="12">
        <v>0</v>
      </c>
      <c r="AG185" s="12">
        <f t="shared" si="8"/>
        <v>12440.79</v>
      </c>
      <c r="AH185" s="12">
        <v>1599765.62</v>
      </c>
      <c r="AI185" s="12">
        <v>127544.21</v>
      </c>
      <c r="AJ185" s="12">
        <v>413173.58</v>
      </c>
      <c r="AK185" s="12">
        <v>30273.47</v>
      </c>
      <c r="AL185" s="12">
        <v>187318.41</v>
      </c>
      <c r="AM185" s="12">
        <v>15910.64</v>
      </c>
      <c r="AN185" s="12">
        <v>68589.08</v>
      </c>
      <c r="AO185" s="12">
        <v>10500</v>
      </c>
      <c r="AP185" s="12">
        <v>16001</v>
      </c>
      <c r="AQ185" s="12">
        <v>0</v>
      </c>
      <c r="AR185" s="12">
        <v>118945.82</v>
      </c>
      <c r="AS185" s="12">
        <v>43991.92</v>
      </c>
      <c r="AT185" s="12">
        <v>0</v>
      </c>
      <c r="AU185" s="12">
        <v>1239.08</v>
      </c>
      <c r="AV185" s="12">
        <v>64461.99</v>
      </c>
      <c r="AW185" s="12">
        <v>0</v>
      </c>
      <c r="AX185" s="12">
        <v>2967888.5</v>
      </c>
      <c r="AY185" s="13">
        <f t="shared" si="6"/>
        <v>0</v>
      </c>
      <c r="AZ185" s="12">
        <v>3891.88</v>
      </c>
      <c r="BA185" s="12">
        <v>193753</v>
      </c>
      <c r="BB185" s="12">
        <v>0</v>
      </c>
      <c r="BC185" s="12">
        <v>714345.31</v>
      </c>
      <c r="BD185" s="12">
        <v>0</v>
      </c>
      <c r="BE185" s="12">
        <v>0</v>
      </c>
      <c r="BF185" s="12">
        <v>0</v>
      </c>
      <c r="BG185" s="12">
        <f t="shared" si="7"/>
        <v>0</v>
      </c>
      <c r="BH185" s="12">
        <v>0</v>
      </c>
      <c r="BI185" s="12">
        <v>10581</v>
      </c>
      <c r="BJ185" s="12">
        <v>2712</v>
      </c>
      <c r="BK185" s="12">
        <v>19</v>
      </c>
      <c r="BL185" s="14">
        <v>3</v>
      </c>
      <c r="BM185" s="14">
        <v>-28</v>
      </c>
      <c r="BN185" s="14">
        <v>-193</v>
      </c>
      <c r="BO185" s="14">
        <v>-227</v>
      </c>
      <c r="BP185" s="14">
        <v>-1184</v>
      </c>
      <c r="BQ185" s="14">
        <v>5</v>
      </c>
      <c r="BR185" s="14">
        <v>-5</v>
      </c>
      <c r="BS185" s="14">
        <v>-1967</v>
      </c>
      <c r="BT185" s="14">
        <v>-2</v>
      </c>
      <c r="BU185" s="14">
        <v>9714</v>
      </c>
      <c r="BV185" s="14">
        <v>15</v>
      </c>
      <c r="BW185" s="14">
        <v>414</v>
      </c>
      <c r="BX185" s="14">
        <v>142</v>
      </c>
      <c r="BY185" s="14">
        <v>1366</v>
      </c>
      <c r="BZ185" s="14">
        <v>39</v>
      </c>
      <c r="CA185" s="19">
        <v>6</v>
      </c>
    </row>
    <row r="186" spans="1:79" ht="15.6" x14ac:dyDescent="0.3">
      <c r="A186" s="11">
        <v>21</v>
      </c>
      <c r="B186" s="11" t="s">
        <v>158</v>
      </c>
      <c r="C186" s="11" t="s">
        <v>159</v>
      </c>
      <c r="D186" s="11" t="s">
        <v>388</v>
      </c>
      <c r="E186" s="11" t="s">
        <v>403</v>
      </c>
      <c r="F186" s="11" t="s">
        <v>583</v>
      </c>
      <c r="G186" s="12">
        <v>24581904.960000001</v>
      </c>
      <c r="H186" s="12">
        <v>24584850.460000001</v>
      </c>
      <c r="I186" s="12">
        <v>23984378.170000002</v>
      </c>
      <c r="J186" s="12">
        <v>58418.71</v>
      </c>
      <c r="K186" s="12">
        <v>350372.88</v>
      </c>
      <c r="L186" s="12">
        <v>12875604.539999999</v>
      </c>
      <c r="M186" s="12">
        <v>0</v>
      </c>
      <c r="N186" s="12">
        <v>0</v>
      </c>
      <c r="O186" s="12">
        <v>0</v>
      </c>
      <c r="P186" s="12">
        <v>741494.7</v>
      </c>
      <c r="Q186" s="12">
        <v>0</v>
      </c>
      <c r="R186" s="12">
        <v>0</v>
      </c>
      <c r="S186" s="12">
        <v>3399575.91</v>
      </c>
      <c r="T186" s="12">
        <v>4155861.39</v>
      </c>
      <c r="U186" s="12">
        <v>0</v>
      </c>
      <c r="V186" s="12">
        <v>0</v>
      </c>
      <c r="W186" s="12">
        <v>23886626.960000001</v>
      </c>
      <c r="X186" s="12">
        <v>2945.5</v>
      </c>
      <c r="Y186" s="12">
        <v>23889572.460000001</v>
      </c>
      <c r="Z186" s="13">
        <v>9.1805130243301392E-2</v>
      </c>
      <c r="AA186" s="13">
        <v>7.4700000000000003E-2</v>
      </c>
      <c r="AB186" s="12">
        <v>1784283.75</v>
      </c>
      <c r="AC186" s="12">
        <v>0</v>
      </c>
      <c r="AD186" s="12">
        <v>0</v>
      </c>
      <c r="AE186" s="12">
        <v>2945.5</v>
      </c>
      <c r="AF186" s="12">
        <v>1758.16</v>
      </c>
      <c r="AG186" s="12">
        <f t="shared" si="8"/>
        <v>4703.66</v>
      </c>
      <c r="AH186" s="12">
        <v>858755.41</v>
      </c>
      <c r="AI186" s="12">
        <v>67653.48</v>
      </c>
      <c r="AJ186" s="12">
        <v>228475.45</v>
      </c>
      <c r="AK186" s="12">
        <v>0</v>
      </c>
      <c r="AL186" s="12">
        <v>137258.76</v>
      </c>
      <c r="AM186" s="12">
        <v>3841.33</v>
      </c>
      <c r="AN186" s="12">
        <v>53104.11</v>
      </c>
      <c r="AO186" s="12">
        <v>10000</v>
      </c>
      <c r="AP186" s="12">
        <v>0</v>
      </c>
      <c r="AQ186" s="12">
        <v>0</v>
      </c>
      <c r="AR186" s="12">
        <v>65952.73</v>
      </c>
      <c r="AS186" s="12">
        <v>23795.99</v>
      </c>
      <c r="AT186" s="12">
        <v>0</v>
      </c>
      <c r="AU186" s="12">
        <v>2752.21</v>
      </c>
      <c r="AV186" s="12">
        <v>35109.379999999997</v>
      </c>
      <c r="AW186" s="12">
        <v>0</v>
      </c>
      <c r="AX186" s="12">
        <v>1549665.62</v>
      </c>
      <c r="AY186" s="13">
        <f t="shared" si="6"/>
        <v>0</v>
      </c>
      <c r="AZ186" s="12">
        <v>1408.3</v>
      </c>
      <c r="BA186" s="12">
        <v>193749.34</v>
      </c>
      <c r="BB186" s="12">
        <v>0</v>
      </c>
      <c r="BC186" s="12">
        <v>382222.67</v>
      </c>
      <c r="BD186" s="12">
        <v>0</v>
      </c>
      <c r="BE186" s="12">
        <v>0</v>
      </c>
      <c r="BF186" s="12">
        <v>0</v>
      </c>
      <c r="BG186" s="12">
        <f t="shared" si="7"/>
        <v>0</v>
      </c>
      <c r="BH186" s="12">
        <v>0</v>
      </c>
      <c r="BI186" s="14">
        <v>6074</v>
      </c>
      <c r="BJ186" s="14">
        <v>2184</v>
      </c>
      <c r="BK186" s="14">
        <v>26</v>
      </c>
      <c r="BL186" s="14">
        <v>0</v>
      </c>
      <c r="BM186" s="14">
        <v>-9</v>
      </c>
      <c r="BN186" s="14">
        <v>-96</v>
      </c>
      <c r="BO186" s="14">
        <v>-174</v>
      </c>
      <c r="BP186" s="14">
        <v>-750</v>
      </c>
      <c r="BQ186" s="14">
        <v>1</v>
      </c>
      <c r="BR186" s="14">
        <v>-26</v>
      </c>
      <c r="BS186" s="14">
        <v>-1004</v>
      </c>
      <c r="BT186" s="14">
        <v>-1</v>
      </c>
      <c r="BU186" s="14">
        <v>6225</v>
      </c>
      <c r="BV186" s="14">
        <v>5</v>
      </c>
      <c r="BW186" s="14">
        <v>93</v>
      </c>
      <c r="BX186" s="14">
        <v>88</v>
      </c>
      <c r="BY186" s="14">
        <v>706</v>
      </c>
      <c r="BZ186" s="14">
        <v>115</v>
      </c>
      <c r="CA186" s="19">
        <v>2</v>
      </c>
    </row>
    <row r="187" spans="1:79" ht="15.6" x14ac:dyDescent="0.3">
      <c r="A187" s="11">
        <v>21</v>
      </c>
      <c r="B187" s="11" t="s">
        <v>163</v>
      </c>
      <c r="C187" s="11" t="s">
        <v>164</v>
      </c>
      <c r="D187" s="11" t="s">
        <v>590</v>
      </c>
      <c r="E187" s="11" t="s">
        <v>403</v>
      </c>
      <c r="F187" s="11" t="s">
        <v>583</v>
      </c>
      <c r="G187" s="12">
        <v>30889714.43</v>
      </c>
      <c r="H187" s="12">
        <v>30893047.280000001</v>
      </c>
      <c r="I187" s="12">
        <v>29731176.59</v>
      </c>
      <c r="J187" s="12">
        <v>5617.14</v>
      </c>
      <c r="K187" s="12">
        <v>1166597.93</v>
      </c>
      <c r="L187" s="12">
        <v>12719543.789999999</v>
      </c>
      <c r="M187" s="12">
        <v>0</v>
      </c>
      <c r="N187" s="12">
        <v>0</v>
      </c>
      <c r="O187" s="12">
        <v>0</v>
      </c>
      <c r="P187" s="12">
        <v>1466949.66</v>
      </c>
      <c r="Q187" s="12">
        <v>0</v>
      </c>
      <c r="R187" s="12">
        <v>0</v>
      </c>
      <c r="S187" s="12">
        <v>5862115.3799999999</v>
      </c>
      <c r="T187" s="12">
        <v>5203011.8899999997</v>
      </c>
      <c r="U187" s="12">
        <v>0</v>
      </c>
      <c r="V187" s="12">
        <v>0</v>
      </c>
      <c r="W187" s="12">
        <v>29817236.469999999</v>
      </c>
      <c r="X187" s="12">
        <v>3332.85</v>
      </c>
      <c r="Y187" s="12">
        <v>29820569.32</v>
      </c>
      <c r="Z187" s="13">
        <v>1.7455494031310081E-2</v>
      </c>
      <c r="AA187" s="13">
        <v>0.09</v>
      </c>
      <c r="AB187" s="12">
        <v>2682398.9900000002</v>
      </c>
      <c r="AC187" s="12">
        <v>0</v>
      </c>
      <c r="AD187" s="12">
        <v>0</v>
      </c>
      <c r="AE187" s="12">
        <v>3332.85</v>
      </c>
      <c r="AF187" s="12">
        <v>107.43</v>
      </c>
      <c r="AG187" s="12">
        <f t="shared" si="8"/>
        <v>3440.2799999999997</v>
      </c>
      <c r="AH187" s="12">
        <v>1209940.33</v>
      </c>
      <c r="AI187" s="12">
        <v>95970.02</v>
      </c>
      <c r="AJ187" s="12">
        <v>283032.45</v>
      </c>
      <c r="AK187" s="12">
        <v>53207.35</v>
      </c>
      <c r="AL187" s="12">
        <v>230074.3</v>
      </c>
      <c r="AM187" s="12">
        <v>2380.17</v>
      </c>
      <c r="AN187" s="12">
        <v>53474.09</v>
      </c>
      <c r="AO187" s="12">
        <v>10000</v>
      </c>
      <c r="AP187" s="12">
        <v>42138.25</v>
      </c>
      <c r="AQ187" s="12">
        <v>0</v>
      </c>
      <c r="AR187" s="12">
        <v>102925.85</v>
      </c>
      <c r="AS187" s="12">
        <v>26808.3</v>
      </c>
      <c r="AT187" s="12">
        <v>0</v>
      </c>
      <c r="AU187" s="12">
        <v>391.62</v>
      </c>
      <c r="AV187" s="12">
        <v>35744.629999999997</v>
      </c>
      <c r="AW187" s="12">
        <v>0</v>
      </c>
      <c r="AX187" s="12">
        <v>2332638.2599999998</v>
      </c>
      <c r="AY187" s="13">
        <f t="shared" si="6"/>
        <v>0</v>
      </c>
      <c r="AZ187" s="12">
        <v>82.1</v>
      </c>
      <c r="BA187" s="12">
        <v>193753</v>
      </c>
      <c r="BB187" s="12">
        <v>0</v>
      </c>
      <c r="BC187" s="12">
        <v>368857.43</v>
      </c>
      <c r="BD187" s="12">
        <v>0</v>
      </c>
      <c r="BE187" s="12">
        <v>0</v>
      </c>
      <c r="BF187" s="12">
        <v>0</v>
      </c>
      <c r="BG187" s="12">
        <f t="shared" si="7"/>
        <v>0</v>
      </c>
      <c r="BH187" s="12">
        <v>0</v>
      </c>
      <c r="BI187" s="14">
        <v>6995</v>
      </c>
      <c r="BJ187" s="14">
        <v>3084</v>
      </c>
      <c r="BK187" s="14">
        <v>0</v>
      </c>
      <c r="BL187" s="14">
        <v>-3</v>
      </c>
      <c r="BM187" s="14">
        <v>-35</v>
      </c>
      <c r="BN187" s="14">
        <v>-261</v>
      </c>
      <c r="BO187" s="14">
        <v>-194</v>
      </c>
      <c r="BP187" s="14">
        <v>-766</v>
      </c>
      <c r="BQ187" s="14">
        <v>3</v>
      </c>
      <c r="BR187" s="14">
        <v>22</v>
      </c>
      <c r="BS187" s="14">
        <v>-1200</v>
      </c>
      <c r="BT187" s="14">
        <v>-19</v>
      </c>
      <c r="BU187" s="14">
        <v>7626</v>
      </c>
      <c r="BV187" s="14">
        <v>1</v>
      </c>
      <c r="BW187" s="14">
        <v>231</v>
      </c>
      <c r="BX187" s="14">
        <v>168</v>
      </c>
      <c r="BY187" s="14">
        <v>768</v>
      </c>
      <c r="BZ187" s="14">
        <v>23</v>
      </c>
      <c r="CA187" s="19">
        <v>10</v>
      </c>
    </row>
    <row r="188" spans="1:79" s="30" customFormat="1" ht="15.6" x14ac:dyDescent="0.3">
      <c r="A188" s="11">
        <v>21</v>
      </c>
      <c r="B188" s="11" t="s">
        <v>173</v>
      </c>
      <c r="C188" s="11" t="s">
        <v>121</v>
      </c>
      <c r="D188" s="11" t="s">
        <v>591</v>
      </c>
      <c r="E188" s="11" t="s">
        <v>412</v>
      </c>
      <c r="F188" s="11" t="s">
        <v>585</v>
      </c>
      <c r="G188" s="12">
        <v>51328307.030000001</v>
      </c>
      <c r="H188" s="12">
        <v>51328307.030000001</v>
      </c>
      <c r="I188" s="12">
        <v>49529410.420000002</v>
      </c>
      <c r="J188" s="12">
        <v>19919865.280000001</v>
      </c>
      <c r="K188" s="12">
        <v>2504596.5099999998</v>
      </c>
      <c r="L188" s="12">
        <v>10162494.84</v>
      </c>
      <c r="M188" s="12">
        <v>0</v>
      </c>
      <c r="N188" s="12">
        <v>0</v>
      </c>
      <c r="O188" s="12">
        <v>0</v>
      </c>
      <c r="P188" s="12">
        <v>1312180.99</v>
      </c>
      <c r="Q188" s="12">
        <v>0</v>
      </c>
      <c r="R188" s="12">
        <v>0</v>
      </c>
      <c r="S188" s="12">
        <v>9860725.3000000007</v>
      </c>
      <c r="T188" s="12">
        <v>3493806</v>
      </c>
      <c r="U188" s="12">
        <v>0</v>
      </c>
      <c r="V188" s="12">
        <v>0</v>
      </c>
      <c r="W188" s="12">
        <v>49740568.799999997</v>
      </c>
      <c r="X188" s="12">
        <v>0</v>
      </c>
      <c r="Y188" s="12">
        <v>49740568.799999997</v>
      </c>
      <c r="Z188" s="13">
        <v>0.16340732574462891</v>
      </c>
      <c r="AA188" s="13">
        <v>0.05</v>
      </c>
      <c r="AB188" s="12">
        <v>2486899.88</v>
      </c>
      <c r="AC188" s="12">
        <v>0</v>
      </c>
      <c r="AD188" s="12">
        <v>0</v>
      </c>
      <c r="AE188" s="12">
        <v>0</v>
      </c>
      <c r="AF188" s="12">
        <v>588.57000000000005</v>
      </c>
      <c r="AG188" s="12">
        <f t="shared" si="8"/>
        <v>588.57000000000005</v>
      </c>
      <c r="AH188" s="12">
        <v>1276448.5900000001</v>
      </c>
      <c r="AI188" s="12">
        <v>102583.43</v>
      </c>
      <c r="AJ188" s="12">
        <v>258101.15</v>
      </c>
      <c r="AK188" s="12">
        <v>0</v>
      </c>
      <c r="AL188" s="12">
        <v>247493.08</v>
      </c>
      <c r="AM188" s="12">
        <v>5881.1</v>
      </c>
      <c r="AN188" s="12">
        <v>58082.05</v>
      </c>
      <c r="AO188" s="12">
        <v>10000</v>
      </c>
      <c r="AP188" s="12">
        <v>4320</v>
      </c>
      <c r="AQ188" s="12">
        <v>18955.96</v>
      </c>
      <c r="AR188" s="12">
        <v>87847.71</v>
      </c>
      <c r="AS188" s="12">
        <v>26728.25</v>
      </c>
      <c r="AT188" s="12">
        <v>3245</v>
      </c>
      <c r="AU188" s="12">
        <v>18748.099999999999</v>
      </c>
      <c r="AV188" s="12">
        <v>5102.72</v>
      </c>
      <c r="AW188" s="12">
        <v>0</v>
      </c>
      <c r="AX188" s="12">
        <v>2256236.8199999998</v>
      </c>
      <c r="AY188" s="13">
        <f t="shared" si="6"/>
        <v>0</v>
      </c>
      <c r="AZ188" s="12">
        <v>0</v>
      </c>
      <c r="BA188" s="12">
        <v>193753</v>
      </c>
      <c r="BB188" s="12">
        <v>0</v>
      </c>
      <c r="BC188" s="12">
        <v>357533.31</v>
      </c>
      <c r="BD188" s="12">
        <v>0</v>
      </c>
      <c r="BE188" s="12">
        <v>0</v>
      </c>
      <c r="BF188" s="12">
        <v>0</v>
      </c>
      <c r="BG188" s="12">
        <f t="shared" si="7"/>
        <v>0</v>
      </c>
      <c r="BH188" s="12">
        <v>0</v>
      </c>
      <c r="BI188" s="14">
        <v>4441</v>
      </c>
      <c r="BJ188" s="14">
        <v>2340</v>
      </c>
      <c r="BK188" s="14">
        <v>105</v>
      </c>
      <c r="BL188" s="14">
        <v>-85</v>
      </c>
      <c r="BM188" s="14">
        <v>-142</v>
      </c>
      <c r="BN188" s="14">
        <v>-198</v>
      </c>
      <c r="BO188" s="14">
        <v>-530</v>
      </c>
      <c r="BP188" s="14">
        <v>-815</v>
      </c>
      <c r="BQ188" s="14">
        <v>0</v>
      </c>
      <c r="BR188" s="14">
        <v>-46</v>
      </c>
      <c r="BS188" s="14">
        <v>-493</v>
      </c>
      <c r="BT188" s="14">
        <v>0</v>
      </c>
      <c r="BU188" s="14">
        <v>4577</v>
      </c>
      <c r="BV188" s="14">
        <v>13</v>
      </c>
      <c r="BW188" s="14">
        <v>83</v>
      </c>
      <c r="BX188" s="14">
        <v>36</v>
      </c>
      <c r="BY188" s="14">
        <v>353</v>
      </c>
      <c r="BZ188" s="14">
        <v>15</v>
      </c>
      <c r="CA188" s="19">
        <v>6</v>
      </c>
    </row>
    <row r="189" spans="1:79" s="30" customFormat="1" ht="15.6" x14ac:dyDescent="0.3">
      <c r="A189" s="11">
        <v>21</v>
      </c>
      <c r="B189" s="11" t="s">
        <v>178</v>
      </c>
      <c r="C189" s="11" t="s">
        <v>179</v>
      </c>
      <c r="D189" s="11" t="s">
        <v>580</v>
      </c>
      <c r="E189" s="43"/>
      <c r="F189" s="11" t="s">
        <v>592</v>
      </c>
      <c r="G189" s="12">
        <v>35395856.649999999</v>
      </c>
      <c r="H189" s="12">
        <v>35401579.530000001</v>
      </c>
      <c r="I189" s="12">
        <v>33921303.920000002</v>
      </c>
      <c r="J189" s="12">
        <v>78174.05</v>
      </c>
      <c r="K189" s="12">
        <v>3273679.27</v>
      </c>
      <c r="L189" s="12">
        <v>7387622.6200000001</v>
      </c>
      <c r="M189" s="12">
        <v>0</v>
      </c>
      <c r="N189" s="12">
        <v>7844.29</v>
      </c>
      <c r="O189" s="12">
        <v>0</v>
      </c>
      <c r="P189" s="12">
        <v>2248287.9900000002</v>
      </c>
      <c r="Q189" s="12">
        <v>0</v>
      </c>
      <c r="R189" s="12">
        <v>42909.82</v>
      </c>
      <c r="S189" s="12">
        <v>9826791.5299999993</v>
      </c>
      <c r="T189" s="12">
        <v>8171439.7599999998</v>
      </c>
      <c r="U189" s="12">
        <v>53097.35</v>
      </c>
      <c r="V189" s="12">
        <v>0</v>
      </c>
      <c r="W189" s="12">
        <v>34009628.880000003</v>
      </c>
      <c r="X189" s="12">
        <v>163827.29</v>
      </c>
      <c r="Y189" s="12">
        <v>34173456.170000002</v>
      </c>
      <c r="Z189" s="13">
        <v>0.17084607481956482</v>
      </c>
      <c r="AA189" s="13">
        <v>8.8900000000000007E-2</v>
      </c>
      <c r="AB189" s="12">
        <v>3023633.66</v>
      </c>
      <c r="AC189" s="12">
        <v>5761.75</v>
      </c>
      <c r="AD189" s="12">
        <v>57076.75</v>
      </c>
      <c r="AE189" s="12">
        <v>5895.18</v>
      </c>
      <c r="AF189" s="12">
        <v>1265.27</v>
      </c>
      <c r="AG189" s="12">
        <f t="shared" si="8"/>
        <v>7160.4500000000007</v>
      </c>
      <c r="AH189" s="12">
        <v>1507610.34</v>
      </c>
      <c r="AI189" s="12">
        <v>124518.62</v>
      </c>
      <c r="AJ189" s="12">
        <v>335782.73</v>
      </c>
      <c r="AK189" s="12">
        <v>0</v>
      </c>
      <c r="AL189" s="12">
        <v>239866.46</v>
      </c>
      <c r="AM189" s="12">
        <v>17808.39</v>
      </c>
      <c r="AN189" s="12">
        <v>46468.41</v>
      </c>
      <c r="AO189" s="12">
        <v>10000</v>
      </c>
      <c r="AP189" s="12">
        <v>8200</v>
      </c>
      <c r="AQ189" s="12">
        <v>74962.36</v>
      </c>
      <c r="AR189" s="12">
        <f xml:space="preserve"> 10963.7+12239.07+58027.47</f>
        <v>81230.240000000005</v>
      </c>
      <c r="AS189" s="12">
        <v>25959.35</v>
      </c>
      <c r="AT189" s="12">
        <v>0</v>
      </c>
      <c r="AU189" s="12">
        <v>0</v>
      </c>
      <c r="AV189" s="12">
        <v>24630.95</v>
      </c>
      <c r="AW189" s="12">
        <v>0</v>
      </c>
      <c r="AX189" s="12">
        <v>2761657.17</v>
      </c>
      <c r="AY189" s="13">
        <f t="shared" si="6"/>
        <v>0</v>
      </c>
      <c r="AZ189" s="12">
        <v>0</v>
      </c>
      <c r="BA189" s="12">
        <v>193753</v>
      </c>
      <c r="BB189" s="12">
        <v>0</v>
      </c>
      <c r="BC189" s="12">
        <v>586608.86</v>
      </c>
      <c r="BD189" s="12">
        <v>0</v>
      </c>
      <c r="BE189" s="12">
        <v>0</v>
      </c>
      <c r="BF189" s="12">
        <v>0</v>
      </c>
      <c r="BG189" s="12">
        <f t="shared" si="7"/>
        <v>0</v>
      </c>
      <c r="BH189" s="12">
        <v>0</v>
      </c>
      <c r="BI189" s="14">
        <v>10452</v>
      </c>
      <c r="BJ189" s="14">
        <v>3786</v>
      </c>
      <c r="BK189" s="14">
        <v>3</v>
      </c>
      <c r="BL189" s="14">
        <v>-33</v>
      </c>
      <c r="BM189" s="14">
        <v>-184</v>
      </c>
      <c r="BN189" s="14">
        <v>-246</v>
      </c>
      <c r="BO189" s="14">
        <v>-614</v>
      </c>
      <c r="BP189" s="14">
        <v>-1606</v>
      </c>
      <c r="BQ189" s="14">
        <v>1</v>
      </c>
      <c r="BR189" s="14">
        <v>1215</v>
      </c>
      <c r="BS189" s="14">
        <v>-2102</v>
      </c>
      <c r="BT189" s="14">
        <v>-16</v>
      </c>
      <c r="BU189" s="14">
        <v>10656</v>
      </c>
      <c r="BV189" s="14">
        <v>22</v>
      </c>
      <c r="BW189" s="14">
        <v>204</v>
      </c>
      <c r="BX189" s="14">
        <v>210</v>
      </c>
      <c r="BY189" s="14">
        <v>1430</v>
      </c>
      <c r="BZ189" s="14">
        <v>240</v>
      </c>
      <c r="CA189" s="19">
        <v>18</v>
      </c>
    </row>
    <row r="190" spans="1:79" s="30" customFormat="1" ht="15.6" x14ac:dyDescent="0.3">
      <c r="A190" s="11">
        <v>21</v>
      </c>
      <c r="B190" s="11" t="s">
        <v>215</v>
      </c>
      <c r="C190" s="11" t="s">
        <v>216</v>
      </c>
      <c r="D190" s="11" t="s">
        <v>203</v>
      </c>
      <c r="E190" s="11" t="s">
        <v>412</v>
      </c>
      <c r="F190" s="11" t="s">
        <v>585</v>
      </c>
      <c r="G190" s="12">
        <v>58535252.399999999</v>
      </c>
      <c r="H190" s="12">
        <v>58557669.990000002</v>
      </c>
      <c r="I190" s="12">
        <v>57686610.279999994</v>
      </c>
      <c r="J190" s="12">
        <v>20602928.359999999</v>
      </c>
      <c r="K190" s="12">
        <v>1549723.57</v>
      </c>
      <c r="L190" s="12">
        <v>6273294.0499999998</v>
      </c>
      <c r="M190" s="12">
        <v>0</v>
      </c>
      <c r="N190" s="12">
        <v>0</v>
      </c>
      <c r="O190" s="12">
        <v>0</v>
      </c>
      <c r="P190" s="12">
        <v>1982568.52</v>
      </c>
      <c r="Q190" s="12">
        <v>0</v>
      </c>
      <c r="R190" s="12">
        <v>0</v>
      </c>
      <c r="S190" s="12">
        <v>15803817.470000001</v>
      </c>
      <c r="T190" s="12">
        <v>6385828.9100000001</v>
      </c>
      <c r="U190" s="12">
        <v>21650.14</v>
      </c>
      <c r="V190" s="12">
        <v>0</v>
      </c>
      <c r="W190" s="12">
        <v>55592483.780000001</v>
      </c>
      <c r="X190" s="12">
        <v>42653.05</v>
      </c>
      <c r="Y190" s="12">
        <v>55635136.829999998</v>
      </c>
      <c r="Z190" s="13">
        <v>0.12492074817419052</v>
      </c>
      <c r="AA190" s="13">
        <v>5.3900000000000003E-2</v>
      </c>
      <c r="AB190" s="12">
        <v>3015325.81</v>
      </c>
      <c r="AC190" s="12">
        <v>22417.59</v>
      </c>
      <c r="AD190" s="12">
        <v>399321.66</v>
      </c>
      <c r="AE190" s="12">
        <v>0</v>
      </c>
      <c r="AF190" s="12">
        <v>1227.54</v>
      </c>
      <c r="AG190" s="12">
        <f t="shared" si="8"/>
        <v>1227.54</v>
      </c>
      <c r="AH190" s="12">
        <v>1624934.23</v>
      </c>
      <c r="AI190" s="12">
        <v>124722.28</v>
      </c>
      <c r="AJ190" s="12">
        <v>391723.62</v>
      </c>
      <c r="AK190" s="12">
        <v>693.03</v>
      </c>
      <c r="AL190" s="12">
        <v>86342.47</v>
      </c>
      <c r="AM190" s="12">
        <v>0</v>
      </c>
      <c r="AN190" s="12">
        <v>72339.69</v>
      </c>
      <c r="AO190" s="12">
        <v>10000</v>
      </c>
      <c r="AP190" s="12">
        <v>4907.6000000000004</v>
      </c>
      <c r="AQ190" s="12">
        <v>0</v>
      </c>
      <c r="AR190" s="12">
        <v>140105.43</v>
      </c>
      <c r="AS190" s="12">
        <v>32766.32</v>
      </c>
      <c r="AT190" s="12">
        <v>0</v>
      </c>
      <c r="AU190" s="12">
        <v>0</v>
      </c>
      <c r="AV190" s="12">
        <v>65329.08</v>
      </c>
      <c r="AW190" s="12">
        <v>0</v>
      </c>
      <c r="AX190" s="12">
        <v>2968354.69</v>
      </c>
      <c r="AY190" s="13">
        <f t="shared" si="6"/>
        <v>0</v>
      </c>
      <c r="AZ190" s="12">
        <v>0</v>
      </c>
      <c r="BA190" s="12">
        <v>193752.78</v>
      </c>
      <c r="BB190" s="12">
        <v>0</v>
      </c>
      <c r="BC190" s="12">
        <v>579015.9</v>
      </c>
      <c r="BD190" s="12">
        <v>0</v>
      </c>
      <c r="BE190" s="12">
        <v>0</v>
      </c>
      <c r="BF190" s="12">
        <v>0</v>
      </c>
      <c r="BG190" s="12">
        <f t="shared" si="7"/>
        <v>0</v>
      </c>
      <c r="BH190" s="12">
        <v>0</v>
      </c>
      <c r="BI190" s="14">
        <v>9821</v>
      </c>
      <c r="BJ190" s="14">
        <v>5148</v>
      </c>
      <c r="BK190" s="14">
        <v>9</v>
      </c>
      <c r="BL190" s="14">
        <v>-22</v>
      </c>
      <c r="BM190" s="14">
        <v>-238</v>
      </c>
      <c r="BN190" s="14">
        <v>-226</v>
      </c>
      <c r="BO190" s="14">
        <v>-1165</v>
      </c>
      <c r="BP190" s="14">
        <v>-996</v>
      </c>
      <c r="BQ190" s="14">
        <v>0</v>
      </c>
      <c r="BR190" s="14">
        <v>-10</v>
      </c>
      <c r="BS190" s="14">
        <v>-1253</v>
      </c>
      <c r="BT190" s="14">
        <v>-6</v>
      </c>
      <c r="BU190" s="14">
        <v>11062</v>
      </c>
      <c r="BV190" s="14">
        <v>37</v>
      </c>
      <c r="BW190" s="14">
        <v>178</v>
      </c>
      <c r="BX190" s="14">
        <v>137</v>
      </c>
      <c r="BY190" s="14">
        <v>811</v>
      </c>
      <c r="BZ190" s="14">
        <v>61</v>
      </c>
      <c r="CA190" s="19">
        <v>66</v>
      </c>
    </row>
    <row r="191" spans="1:79" s="30" customFormat="1" ht="15.6" x14ac:dyDescent="0.3">
      <c r="A191" s="11">
        <v>21</v>
      </c>
      <c r="B191" s="11" t="s">
        <v>222</v>
      </c>
      <c r="C191" s="11" t="s">
        <v>223</v>
      </c>
      <c r="D191" s="11" t="s">
        <v>582</v>
      </c>
      <c r="E191" s="11" t="s">
        <v>394</v>
      </c>
      <c r="F191" s="11" t="s">
        <v>583</v>
      </c>
      <c r="G191" s="12">
        <v>85988849.069999993</v>
      </c>
      <c r="H191" s="12">
        <v>85997645.049999997</v>
      </c>
      <c r="I191" s="12">
        <v>82647600.889999986</v>
      </c>
      <c r="J191" s="12">
        <v>18831.669999999998</v>
      </c>
      <c r="K191" s="12">
        <v>5574101.5499999998</v>
      </c>
      <c r="L191" s="12">
        <v>38084081.840000004</v>
      </c>
      <c r="M191" s="12">
        <v>0</v>
      </c>
      <c r="N191" s="12">
        <v>0</v>
      </c>
      <c r="O191" s="12">
        <v>0</v>
      </c>
      <c r="P191" s="12">
        <v>3744390.55</v>
      </c>
      <c r="Q191" s="12">
        <v>0</v>
      </c>
      <c r="R191" s="12">
        <v>0</v>
      </c>
      <c r="S191" s="12">
        <v>15285264.27</v>
      </c>
      <c r="T191" s="12">
        <v>15377750.77</v>
      </c>
      <c r="U191" s="12">
        <v>0</v>
      </c>
      <c r="V191" s="12">
        <v>0</v>
      </c>
      <c r="W191" s="12">
        <v>82289336.670000002</v>
      </c>
      <c r="X191" s="12">
        <v>8795.98</v>
      </c>
      <c r="Y191" s="12">
        <v>82298132.650000006</v>
      </c>
      <c r="Z191" s="13">
        <v>0.14079481363296509</v>
      </c>
      <c r="AA191" s="13">
        <v>5.0900000000000001E-2</v>
      </c>
      <c r="AB191" s="12">
        <v>4185848.78</v>
      </c>
      <c r="AC191" s="12">
        <v>0</v>
      </c>
      <c r="AD191" s="12">
        <v>0</v>
      </c>
      <c r="AE191" s="12">
        <v>8795.98</v>
      </c>
      <c r="AF191" s="12">
        <v>1153.1400000000001</v>
      </c>
      <c r="AG191" s="12">
        <f t="shared" si="8"/>
        <v>9949.119999999999</v>
      </c>
      <c r="AH191" s="12">
        <v>2193402.02</v>
      </c>
      <c r="AI191" s="12">
        <v>170616.35</v>
      </c>
      <c r="AJ191" s="12">
        <v>633566.9</v>
      </c>
      <c r="AK191" s="12">
        <v>4119.45</v>
      </c>
      <c r="AL191" s="12">
        <v>290032.96999999997</v>
      </c>
      <c r="AM191" s="12">
        <v>7804.31</v>
      </c>
      <c r="AN191" s="12">
        <v>68837.490000000005</v>
      </c>
      <c r="AO191" s="12">
        <v>11000</v>
      </c>
      <c r="AP191" s="12">
        <v>23926.48</v>
      </c>
      <c r="AQ191" s="12">
        <v>0</v>
      </c>
      <c r="AR191" s="12">
        <v>145324.54</v>
      </c>
      <c r="AS191" s="12">
        <v>52796.62</v>
      </c>
      <c r="AT191" s="12">
        <v>0</v>
      </c>
      <c r="AU191" s="12">
        <v>0</v>
      </c>
      <c r="AV191" s="12">
        <v>92455.48</v>
      </c>
      <c r="AW191" s="12">
        <v>0</v>
      </c>
      <c r="AX191" s="12">
        <v>3869380.25</v>
      </c>
      <c r="AY191" s="13">
        <f t="shared" si="6"/>
        <v>0</v>
      </c>
      <c r="AZ191" s="12">
        <v>913.73</v>
      </c>
      <c r="BA191" s="12">
        <v>193753</v>
      </c>
      <c r="BB191" s="12">
        <v>0</v>
      </c>
      <c r="BC191" s="12">
        <v>867816.78</v>
      </c>
      <c r="BD191" s="12">
        <v>0</v>
      </c>
      <c r="BE191" s="12">
        <v>0</v>
      </c>
      <c r="BF191" s="12">
        <v>0</v>
      </c>
      <c r="BG191" s="12">
        <f t="shared" si="7"/>
        <v>0</v>
      </c>
      <c r="BH191" s="12">
        <v>0</v>
      </c>
      <c r="BI191" s="14">
        <v>13664</v>
      </c>
      <c r="BJ191" s="14">
        <v>7564</v>
      </c>
      <c r="BK191" s="14">
        <v>60</v>
      </c>
      <c r="BL191" s="14">
        <v>-2</v>
      </c>
      <c r="BM191" s="14">
        <v>-297</v>
      </c>
      <c r="BN191" s="14">
        <v>-651</v>
      </c>
      <c r="BO191" s="14">
        <v>-2077</v>
      </c>
      <c r="BP191" s="14">
        <v>-1811</v>
      </c>
      <c r="BQ191" s="14">
        <v>3</v>
      </c>
      <c r="BR191" s="14">
        <v>0</v>
      </c>
      <c r="BS191" s="14">
        <v>-1624</v>
      </c>
      <c r="BT191" s="14">
        <v>-8</v>
      </c>
      <c r="BU191" s="14">
        <v>14821</v>
      </c>
      <c r="BV191" s="14">
        <v>76</v>
      </c>
      <c r="BW191" s="14">
        <v>452</v>
      </c>
      <c r="BX191" s="14">
        <v>159</v>
      </c>
      <c r="BY191" s="14">
        <v>940</v>
      </c>
      <c r="BZ191" s="14">
        <v>54</v>
      </c>
      <c r="CA191" s="19">
        <v>19</v>
      </c>
    </row>
    <row r="192" spans="1:79" s="30" customFormat="1" ht="15.6" x14ac:dyDescent="0.3">
      <c r="A192" s="11">
        <v>21</v>
      </c>
      <c r="B192" s="11" t="s">
        <v>232</v>
      </c>
      <c r="C192" s="11" t="s">
        <v>221</v>
      </c>
      <c r="D192" s="11" t="s">
        <v>593</v>
      </c>
      <c r="E192" s="11" t="s">
        <v>412</v>
      </c>
      <c r="F192" s="11" t="s">
        <v>585</v>
      </c>
      <c r="G192" s="12">
        <v>43777400.619999997</v>
      </c>
      <c r="H192" s="12">
        <v>43777217</v>
      </c>
      <c r="I192" s="12">
        <v>42302395.669999994</v>
      </c>
      <c r="J192" s="12">
        <v>10462654.890000001</v>
      </c>
      <c r="K192" s="12">
        <v>711216.34</v>
      </c>
      <c r="L192" s="12">
        <v>2632403.0099999998</v>
      </c>
      <c r="M192" s="12">
        <v>0</v>
      </c>
      <c r="N192" s="12">
        <v>0</v>
      </c>
      <c r="O192" s="12">
        <v>6054.63</v>
      </c>
      <c r="P192" s="12">
        <v>1916754.19</v>
      </c>
      <c r="Q192" s="12">
        <v>0</v>
      </c>
      <c r="R192" s="12">
        <v>0</v>
      </c>
      <c r="S192" s="12">
        <v>14677963.92</v>
      </c>
      <c r="T192" s="12">
        <v>4287157.74</v>
      </c>
      <c r="U192" s="12">
        <v>96872.1</v>
      </c>
      <c r="V192" s="12">
        <v>0</v>
      </c>
      <c r="W192" s="12">
        <v>37839182.109999999</v>
      </c>
      <c r="X192" s="12">
        <v>96688.48</v>
      </c>
      <c r="Y192" s="12">
        <v>37935870.590000004</v>
      </c>
      <c r="Z192" s="13">
        <v>0.25585615634918213</v>
      </c>
      <c r="AA192" s="13">
        <v>8.3000000000000004E-2</v>
      </c>
      <c r="AB192" s="12">
        <v>3144793.77</v>
      </c>
      <c r="AC192" s="12">
        <v>-183.62</v>
      </c>
      <c r="AD192" s="12">
        <v>36252.46</v>
      </c>
      <c r="AE192" s="12">
        <v>0</v>
      </c>
      <c r="AF192" s="12">
        <v>1166.06</v>
      </c>
      <c r="AG192" s="12">
        <f t="shared" si="8"/>
        <v>1166.06</v>
      </c>
      <c r="AH192" s="12">
        <v>1398833.92</v>
      </c>
      <c r="AI192" s="12">
        <v>111505</v>
      </c>
      <c r="AJ192" s="12">
        <v>343541.69</v>
      </c>
      <c r="AK192" s="12">
        <v>0</v>
      </c>
      <c r="AL192" s="12">
        <v>209784.87</v>
      </c>
      <c r="AM192" s="12">
        <v>0</v>
      </c>
      <c r="AN192" s="12">
        <v>63362.05</v>
      </c>
      <c r="AO192" s="12">
        <v>10000</v>
      </c>
      <c r="AP192" s="12">
        <v>54289.39</v>
      </c>
      <c r="AQ192" s="12">
        <v>0</v>
      </c>
      <c r="AR192" s="12">
        <v>140560.01</v>
      </c>
      <c r="AS192" s="12">
        <v>29795.8</v>
      </c>
      <c r="AT192" s="12">
        <v>0</v>
      </c>
      <c r="AU192" s="12">
        <v>0</v>
      </c>
      <c r="AV192" s="12">
        <v>66282.2</v>
      </c>
      <c r="AW192" s="12">
        <v>0</v>
      </c>
      <c r="AX192" s="12">
        <v>2605863.29</v>
      </c>
      <c r="AY192" s="13">
        <f t="shared" si="6"/>
        <v>0</v>
      </c>
      <c r="AZ192" s="12">
        <v>0</v>
      </c>
      <c r="BA192" s="12">
        <v>193752.76</v>
      </c>
      <c r="BB192" s="12">
        <v>0</v>
      </c>
      <c r="BC192" s="12">
        <v>898609.24</v>
      </c>
      <c r="BD192" s="12">
        <v>247143.42</v>
      </c>
      <c r="BE192" s="12">
        <v>0</v>
      </c>
      <c r="BF192" s="12">
        <v>0</v>
      </c>
      <c r="BG192" s="12">
        <f t="shared" si="7"/>
        <v>0</v>
      </c>
      <c r="BH192" s="12">
        <v>0</v>
      </c>
      <c r="BI192" s="14">
        <v>8488</v>
      </c>
      <c r="BJ192" s="14">
        <v>5437</v>
      </c>
      <c r="BK192" s="14">
        <v>53</v>
      </c>
      <c r="BL192" s="14">
        <v>0</v>
      </c>
      <c r="BM192" s="14">
        <v>-236</v>
      </c>
      <c r="BN192" s="14">
        <v>-73</v>
      </c>
      <c r="BO192" s="14">
        <v>-1019</v>
      </c>
      <c r="BP192" s="14">
        <v>-357</v>
      </c>
      <c r="BQ192" s="14">
        <v>116</v>
      </c>
      <c r="BR192" s="14">
        <v>-6</v>
      </c>
      <c r="BS192" s="14">
        <v>-736</v>
      </c>
      <c r="BT192" s="14">
        <v>-9</v>
      </c>
      <c r="BU192" s="14">
        <v>11658</v>
      </c>
      <c r="BV192" s="14">
        <v>3</v>
      </c>
      <c r="BW192" s="14">
        <v>185</v>
      </c>
      <c r="BX192" s="14">
        <v>67</v>
      </c>
      <c r="BY192" s="14">
        <v>380</v>
      </c>
      <c r="BZ192" s="14">
        <v>85</v>
      </c>
      <c r="CA192" s="19">
        <v>19</v>
      </c>
    </row>
    <row r="193" spans="1:79" s="30" customFormat="1" ht="15.6" x14ac:dyDescent="0.3">
      <c r="A193" s="11">
        <v>21</v>
      </c>
      <c r="B193" s="11" t="s">
        <v>234</v>
      </c>
      <c r="C193" s="11" t="s">
        <v>235</v>
      </c>
      <c r="D193" s="11" t="s">
        <v>594</v>
      </c>
      <c r="E193" s="11" t="s">
        <v>412</v>
      </c>
      <c r="F193" s="11" t="s">
        <v>585</v>
      </c>
      <c r="G193" s="12">
        <v>53535331.240000002</v>
      </c>
      <c r="H193" s="12">
        <v>53553599.5</v>
      </c>
      <c r="I193" s="12">
        <v>51584182.950000003</v>
      </c>
      <c r="J193" s="29">
        <v>23489230.91</v>
      </c>
      <c r="K193" s="12">
        <v>1399700.59</v>
      </c>
      <c r="L193" s="12">
        <v>8650052.7899999991</v>
      </c>
      <c r="M193" s="12">
        <v>0</v>
      </c>
      <c r="N193" s="12">
        <v>0</v>
      </c>
      <c r="O193" s="12">
        <v>8872.74</v>
      </c>
      <c r="P193" s="12">
        <v>1105218.1499999999</v>
      </c>
      <c r="Q193" s="12">
        <v>0</v>
      </c>
      <c r="R193" s="12">
        <v>0</v>
      </c>
      <c r="S193" s="12">
        <v>7248740.8700000001</v>
      </c>
      <c r="T193" s="12">
        <v>2706324.04</v>
      </c>
      <c r="U193" s="12">
        <v>0</v>
      </c>
      <c r="V193" s="12">
        <v>0</v>
      </c>
      <c r="W193" s="12">
        <v>47152635.590000004</v>
      </c>
      <c r="X193" s="12">
        <v>17173.29</v>
      </c>
      <c r="Y193" s="12">
        <v>47169808.880000003</v>
      </c>
      <c r="Z193" s="13">
        <v>0.21540021896362305</v>
      </c>
      <c r="AA193" s="13">
        <v>5.3999999999999999E-2</v>
      </c>
      <c r="AB193" s="12">
        <v>2546648.61</v>
      </c>
      <c r="AC193" s="12">
        <v>2153.11</v>
      </c>
      <c r="AD193" s="12">
        <v>35885.17</v>
      </c>
      <c r="AE193" s="12">
        <v>15020.18</v>
      </c>
      <c r="AF193" s="12">
        <v>1017.04</v>
      </c>
      <c r="AG193" s="12">
        <f t="shared" si="8"/>
        <v>16037.220000000001</v>
      </c>
      <c r="AH193" s="12">
        <v>972645.43</v>
      </c>
      <c r="AI193" s="12">
        <v>82102.37</v>
      </c>
      <c r="AJ193" s="12">
        <v>164417.38</v>
      </c>
      <c r="AK193" s="12">
        <v>6880.82</v>
      </c>
      <c r="AL193" s="12">
        <v>243301.85</v>
      </c>
      <c r="AM193" s="12">
        <v>12061.78</v>
      </c>
      <c r="AN193" s="12">
        <v>50392.18</v>
      </c>
      <c r="AO193" s="12">
        <v>9000</v>
      </c>
      <c r="AP193" s="12">
        <v>9845</v>
      </c>
      <c r="AQ193" s="12">
        <v>110000</v>
      </c>
      <c r="AR193" s="12">
        <v>281572.19</v>
      </c>
      <c r="AS193" s="12">
        <v>17573.93</v>
      </c>
      <c r="AT193" s="12">
        <v>12863.7</v>
      </c>
      <c r="AU193" s="12">
        <v>8363.9699999999993</v>
      </c>
      <c r="AV193" s="12">
        <v>40811.980000000003</v>
      </c>
      <c r="AW193" s="12">
        <v>0</v>
      </c>
      <c r="AX193" s="12">
        <v>2116062.59</v>
      </c>
      <c r="AY193" s="13">
        <f t="shared" si="6"/>
        <v>0</v>
      </c>
      <c r="AZ193" s="12">
        <v>5030.3599999999997</v>
      </c>
      <c r="BA193" s="12">
        <v>193754.5</v>
      </c>
      <c r="BB193" s="12">
        <v>1.5</v>
      </c>
      <c r="BC193" s="12">
        <v>521932.96</v>
      </c>
      <c r="BD193" s="12">
        <v>0</v>
      </c>
      <c r="BE193" s="12">
        <v>0</v>
      </c>
      <c r="BF193" s="12">
        <v>0</v>
      </c>
      <c r="BG193" s="12">
        <f t="shared" si="7"/>
        <v>0</v>
      </c>
      <c r="BH193" s="12">
        <v>0</v>
      </c>
      <c r="BI193" s="14">
        <v>3771</v>
      </c>
      <c r="BJ193" s="14">
        <v>3284</v>
      </c>
      <c r="BK193" s="14">
        <v>5</v>
      </c>
      <c r="BL193" s="14">
        <v>6</v>
      </c>
      <c r="BM193" s="14">
        <v>-294</v>
      </c>
      <c r="BN193" s="14">
        <v>-211</v>
      </c>
      <c r="BO193" s="14">
        <v>-995</v>
      </c>
      <c r="BP193" s="14">
        <v>-348</v>
      </c>
      <c r="BQ193" s="14">
        <v>4</v>
      </c>
      <c r="BR193" s="14">
        <v>105</v>
      </c>
      <c r="BS193" s="14">
        <v>-482</v>
      </c>
      <c r="BT193" s="14">
        <v>-1</v>
      </c>
      <c r="BU193" s="14">
        <v>4844</v>
      </c>
      <c r="BV193" s="14">
        <v>6</v>
      </c>
      <c r="BW193" s="14">
        <v>154</v>
      </c>
      <c r="BX193" s="14">
        <v>48</v>
      </c>
      <c r="BY193" s="14">
        <v>241</v>
      </c>
      <c r="BZ193" s="14">
        <v>24</v>
      </c>
      <c r="CA193" s="19">
        <v>15</v>
      </c>
    </row>
    <row r="194" spans="1:79" s="30" customFormat="1" ht="15.6" x14ac:dyDescent="0.3">
      <c r="A194" s="11">
        <v>21</v>
      </c>
      <c r="B194" s="11" t="s">
        <v>238</v>
      </c>
      <c r="C194" s="11" t="s">
        <v>239</v>
      </c>
      <c r="D194" s="11" t="s">
        <v>595</v>
      </c>
      <c r="E194" s="11" t="s">
        <v>403</v>
      </c>
      <c r="F194" s="11" t="s">
        <v>585</v>
      </c>
      <c r="G194" s="12">
        <v>42459864.689999998</v>
      </c>
      <c r="H194" s="12">
        <v>42459864.689999998</v>
      </c>
      <c r="I194" s="12">
        <v>42000391.779999994</v>
      </c>
      <c r="J194" s="12">
        <v>8469355.2799999993</v>
      </c>
      <c r="K194" s="12">
        <v>1419915.56</v>
      </c>
      <c r="L194" s="12">
        <v>5503592.04</v>
      </c>
      <c r="M194" s="12">
        <v>0</v>
      </c>
      <c r="N194" s="12">
        <v>0</v>
      </c>
      <c r="O194" s="12">
        <v>120718.45</v>
      </c>
      <c r="P194" s="12">
        <v>1681386.44</v>
      </c>
      <c r="Q194" s="12">
        <v>0</v>
      </c>
      <c r="R194" s="12">
        <v>0</v>
      </c>
      <c r="S194" s="12">
        <v>12428861.09</v>
      </c>
      <c r="T194" s="12">
        <v>6233546.96</v>
      </c>
      <c r="U194" s="12">
        <v>0</v>
      </c>
      <c r="V194" s="12">
        <v>0</v>
      </c>
      <c r="W194" s="12">
        <v>38501266.039999999</v>
      </c>
      <c r="X194" s="12">
        <v>0</v>
      </c>
      <c r="Y194" s="12">
        <v>38501266.039999999</v>
      </c>
      <c r="Z194" s="13">
        <v>0.21551340818405151</v>
      </c>
      <c r="AA194" s="13">
        <v>6.8699999999999997E-2</v>
      </c>
      <c r="AB194" s="12">
        <v>2643890.2200000002</v>
      </c>
      <c r="AC194" s="12">
        <v>0</v>
      </c>
      <c r="AD194" s="12">
        <v>0</v>
      </c>
      <c r="AE194" s="12">
        <v>0</v>
      </c>
      <c r="AF194" s="12">
        <v>0</v>
      </c>
      <c r="AG194" s="12">
        <f t="shared" si="8"/>
        <v>0</v>
      </c>
      <c r="AH194" s="12">
        <v>1257948.73</v>
      </c>
      <c r="AI194" s="12">
        <v>99141.61</v>
      </c>
      <c r="AJ194" s="12">
        <v>287193.68</v>
      </c>
      <c r="AK194" s="12">
        <v>0</v>
      </c>
      <c r="AL194" s="12">
        <v>234081.67</v>
      </c>
      <c r="AM194" s="12">
        <v>5858</v>
      </c>
      <c r="AN194" s="12">
        <v>85401.02</v>
      </c>
      <c r="AO194" s="12">
        <v>10000</v>
      </c>
      <c r="AP194" s="12">
        <v>2104</v>
      </c>
      <c r="AQ194" s="12">
        <v>0</v>
      </c>
      <c r="AR194" s="12">
        <v>136968.1</v>
      </c>
      <c r="AS194" s="12">
        <v>25635.31</v>
      </c>
      <c r="AT194" s="12">
        <v>0</v>
      </c>
      <c r="AU194" s="12">
        <v>877.68</v>
      </c>
      <c r="AV194" s="12">
        <v>98402.12</v>
      </c>
      <c r="AW194" s="12">
        <v>0</v>
      </c>
      <c r="AX194" s="12">
        <v>2397688.17</v>
      </c>
      <c r="AY194" s="13">
        <f t="shared" si="6"/>
        <v>0</v>
      </c>
      <c r="AZ194" s="12">
        <v>177.57</v>
      </c>
      <c r="BA194" s="12">
        <v>193751.38</v>
      </c>
      <c r="BB194" s="12">
        <v>0</v>
      </c>
      <c r="BC194" s="12">
        <v>519998.27</v>
      </c>
      <c r="BD194" s="12">
        <v>0</v>
      </c>
      <c r="BE194" s="12">
        <v>0</v>
      </c>
      <c r="BF194" s="12">
        <v>0</v>
      </c>
      <c r="BG194" s="12">
        <f t="shared" si="7"/>
        <v>0</v>
      </c>
      <c r="BH194" s="12">
        <v>0</v>
      </c>
      <c r="BI194" s="14">
        <v>6740</v>
      </c>
      <c r="BJ194" s="14">
        <v>5576</v>
      </c>
      <c r="BK194" s="14">
        <v>59</v>
      </c>
      <c r="BL194" s="14">
        <v>0</v>
      </c>
      <c r="BM194" s="14">
        <v>-218</v>
      </c>
      <c r="BN194" s="14">
        <v>-122</v>
      </c>
      <c r="BO194" s="14">
        <v>-1201</v>
      </c>
      <c r="BP194" s="14">
        <v>-494</v>
      </c>
      <c r="BQ194" s="14">
        <v>86</v>
      </c>
      <c r="BR194" s="14">
        <v>0</v>
      </c>
      <c r="BS194" s="14">
        <v>-623</v>
      </c>
      <c r="BT194" s="14">
        <v>-2</v>
      </c>
      <c r="BU194" s="14">
        <v>9801</v>
      </c>
      <c r="BV194" s="14">
        <v>1</v>
      </c>
      <c r="BW194" s="14">
        <v>109</v>
      </c>
      <c r="BX194" s="14">
        <v>44</v>
      </c>
      <c r="BY194" s="14">
        <v>446</v>
      </c>
      <c r="BZ194" s="14">
        <v>0</v>
      </c>
      <c r="CA194" s="19">
        <v>24</v>
      </c>
    </row>
    <row r="195" spans="1:79" s="30" customFormat="1" ht="15.6" x14ac:dyDescent="0.3">
      <c r="A195" s="11">
        <v>21</v>
      </c>
      <c r="B195" s="11" t="s">
        <v>240</v>
      </c>
      <c r="C195" s="11" t="s">
        <v>72</v>
      </c>
      <c r="D195" s="11" t="s">
        <v>582</v>
      </c>
      <c r="E195" s="11" t="s">
        <v>394</v>
      </c>
      <c r="F195" s="11" t="s">
        <v>583</v>
      </c>
      <c r="G195" s="12">
        <v>74666428.010000005</v>
      </c>
      <c r="H195" s="12">
        <v>74692121.709999993</v>
      </c>
      <c r="I195" s="12">
        <v>71693915.359999999</v>
      </c>
      <c r="J195" s="12">
        <v>64981.24</v>
      </c>
      <c r="K195" s="12">
        <v>5132090.3600000003</v>
      </c>
      <c r="L195" s="12">
        <v>31191588.559999999</v>
      </c>
      <c r="M195" s="12">
        <v>0</v>
      </c>
      <c r="N195" s="12">
        <v>0</v>
      </c>
      <c r="O195" s="12">
        <v>0</v>
      </c>
      <c r="P195" s="12">
        <v>3157449.45</v>
      </c>
      <c r="Q195" s="12">
        <v>0</v>
      </c>
      <c r="R195" s="12">
        <v>0</v>
      </c>
      <c r="S195" s="12">
        <v>14626288.52</v>
      </c>
      <c r="T195" s="12">
        <v>12712633.529999999</v>
      </c>
      <c r="U195" s="12">
        <v>0</v>
      </c>
      <c r="V195" s="12">
        <v>0</v>
      </c>
      <c r="W195" s="12">
        <v>70613992.530000001</v>
      </c>
      <c r="X195" s="12">
        <v>25693.7</v>
      </c>
      <c r="Y195" s="12">
        <v>70639686.230000004</v>
      </c>
      <c r="Z195" s="13">
        <v>0.14170685410499573</v>
      </c>
      <c r="AA195" s="13">
        <v>5.2499999999999998E-2</v>
      </c>
      <c r="AB195" s="12">
        <v>3708672.83</v>
      </c>
      <c r="AC195" s="12">
        <v>0</v>
      </c>
      <c r="AD195" s="12">
        <v>0</v>
      </c>
      <c r="AE195" s="12">
        <v>21555.31</v>
      </c>
      <c r="AF195" s="12">
        <v>2508.8200000000002</v>
      </c>
      <c r="AG195" s="12">
        <f t="shared" si="8"/>
        <v>24064.13</v>
      </c>
      <c r="AH195" s="12">
        <v>1887966.45</v>
      </c>
      <c r="AI195" s="12">
        <v>153755.14000000001</v>
      </c>
      <c r="AJ195" s="12">
        <v>475256.1</v>
      </c>
      <c r="AK195" s="12">
        <v>63622.01</v>
      </c>
      <c r="AL195" s="12">
        <v>262696.57</v>
      </c>
      <c r="AM195" s="12">
        <v>7361.73</v>
      </c>
      <c r="AN195" s="12">
        <v>75194.37</v>
      </c>
      <c r="AO195" s="12">
        <v>10500</v>
      </c>
      <c r="AP195" s="12">
        <v>51468.77</v>
      </c>
      <c r="AQ195" s="12">
        <v>0</v>
      </c>
      <c r="AR195" s="12">
        <v>113643.34</v>
      </c>
      <c r="AS195" s="12">
        <v>46349.919999999998</v>
      </c>
      <c r="AT195" s="12">
        <v>1054.7</v>
      </c>
      <c r="AU195" s="12">
        <v>1818.38</v>
      </c>
      <c r="AV195" s="12">
        <v>175441.34</v>
      </c>
      <c r="AW195" s="12">
        <v>0</v>
      </c>
      <c r="AX195" s="12">
        <v>3445342.24</v>
      </c>
      <c r="AY195" s="13">
        <f t="shared" si="6"/>
        <v>0</v>
      </c>
      <c r="AZ195" s="12">
        <v>1039.24</v>
      </c>
      <c r="BA195" s="12">
        <v>193753</v>
      </c>
      <c r="BB195" s="12">
        <v>0</v>
      </c>
      <c r="BC195" s="12">
        <v>761945.91</v>
      </c>
      <c r="BD195" s="12">
        <v>0</v>
      </c>
      <c r="BE195" s="12">
        <v>0</v>
      </c>
      <c r="BF195" s="12">
        <v>0</v>
      </c>
      <c r="BG195" s="12">
        <f t="shared" si="7"/>
        <v>0</v>
      </c>
      <c r="BH195" s="12">
        <v>0</v>
      </c>
      <c r="BI195" s="14">
        <v>10979</v>
      </c>
      <c r="BJ195" s="14">
        <v>6895</v>
      </c>
      <c r="BK195" s="14">
        <v>0</v>
      </c>
      <c r="BL195" s="14">
        <v>-9</v>
      </c>
      <c r="BM195" s="14">
        <v>-305</v>
      </c>
      <c r="BN195" s="14">
        <v>-534</v>
      </c>
      <c r="BO195" s="14">
        <v>-2651</v>
      </c>
      <c r="BP195" s="14">
        <v>-1512</v>
      </c>
      <c r="BQ195" s="14">
        <v>0</v>
      </c>
      <c r="BR195" s="14">
        <v>27</v>
      </c>
      <c r="BS195" s="14">
        <v>-1661</v>
      </c>
      <c r="BT195" s="14">
        <v>-1</v>
      </c>
      <c r="BU195" s="14">
        <v>11228</v>
      </c>
      <c r="BV195" s="14">
        <v>2</v>
      </c>
      <c r="BW195" s="14">
        <v>684</v>
      </c>
      <c r="BX195" s="14">
        <v>127</v>
      </c>
      <c r="BY195" s="14">
        <v>798</v>
      </c>
      <c r="BZ195" s="14">
        <v>52</v>
      </c>
      <c r="CA195" s="19">
        <v>0</v>
      </c>
    </row>
    <row r="196" spans="1:79" x14ac:dyDescent="0.25">
      <c r="D196" s="42"/>
    </row>
  </sheetData>
  <mergeCells count="5">
    <mergeCell ref="BW4:CA4"/>
    <mergeCell ref="J4:L4"/>
    <mergeCell ref="M4:N4"/>
    <mergeCell ref="O4:P4"/>
    <mergeCell ref="Q4:R4"/>
  </mergeCells>
  <phoneticPr fontId="2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ar10ch13</vt:lpstr>
      <vt:lpstr>ar10ch13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FY10 AUDITED ANNUAL REPORTS </dc:title>
  <dc:creator>Finan, Debra  (USTP)</dc:creator>
  <cp:lastModifiedBy>Chery, Rose</cp:lastModifiedBy>
  <dcterms:created xsi:type="dcterms:W3CDTF">2010-12-09T13:46:49Z</dcterms:created>
  <dcterms:modified xsi:type="dcterms:W3CDTF">2017-11-09T19:23:03Z</dcterms:modified>
</cp:coreProperties>
</file>